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20" yWindow="435" windowWidth="19095" windowHeight="8145"/>
  </bookViews>
  <sheets>
    <sheet name="Description" sheetId="19" r:id="rId1"/>
    <sheet name="Data" sheetId="7" r:id="rId2"/>
    <sheet name="Statistics" sheetId="8" r:id="rId3"/>
    <sheet name="Outliers" sheetId="15" r:id="rId4"/>
    <sheet name="Parameters" sheetId="13" r:id="rId5"/>
    <sheet name="Quantile" sheetId="14" r:id="rId6"/>
    <sheet name="FDCurve" sheetId="21" r:id="rId7"/>
  </sheets>
  <calcPr calcId="124519"/>
</workbook>
</file>

<file path=xl/calcChain.xml><?xml version="1.0" encoding="utf-8"?>
<calcChain xmlns="http://schemas.openxmlformats.org/spreadsheetml/2006/main">
  <c r="F5" i="21"/>
  <c r="F6"/>
  <c r="J6" s="1"/>
  <c r="F7"/>
  <c r="F8"/>
  <c r="F9"/>
  <c r="F10"/>
  <c r="J10" s="1"/>
  <c r="F11"/>
  <c r="F12"/>
  <c r="F13"/>
  <c r="F14"/>
  <c r="J14" s="1"/>
  <c r="F15"/>
  <c r="F16"/>
  <c r="F17"/>
  <c r="F18"/>
  <c r="J18" s="1"/>
  <c r="F19"/>
  <c r="F20"/>
  <c r="F21"/>
  <c r="F22"/>
  <c r="J22" s="1"/>
  <c r="F23"/>
  <c r="F24"/>
  <c r="F25"/>
  <c r="F26"/>
  <c r="J26" s="1"/>
  <c r="F27"/>
  <c r="F28"/>
  <c r="F29"/>
  <c r="F30"/>
  <c r="J30" s="1"/>
  <c r="F31"/>
  <c r="F32"/>
  <c r="F33"/>
  <c r="F4"/>
  <c r="E4" s="1"/>
  <c r="E5"/>
  <c r="E6"/>
  <c r="E7"/>
  <c r="E8"/>
  <c r="E9"/>
  <c r="E10"/>
  <c r="E11"/>
  <c r="E12"/>
  <c r="E13"/>
  <c r="E14"/>
  <c r="E15"/>
  <c r="E16"/>
  <c r="E17"/>
  <c r="E18"/>
  <c r="E19"/>
  <c r="E20"/>
  <c r="E21"/>
  <c r="E22"/>
  <c r="E23"/>
  <c r="E24"/>
  <c r="E25"/>
  <c r="E26"/>
  <c r="E27"/>
  <c r="E28"/>
  <c r="E29"/>
  <c r="E30"/>
  <c r="E31"/>
  <c r="E32"/>
  <c r="E33"/>
  <c r="J31" l="1"/>
  <c r="J27"/>
  <c r="J23"/>
  <c r="J19"/>
  <c r="J15"/>
  <c r="J11"/>
  <c r="J7"/>
  <c r="J32"/>
  <c r="J28"/>
  <c r="J24"/>
  <c r="J20"/>
  <c r="J16"/>
  <c r="J12"/>
  <c r="J8"/>
  <c r="J33"/>
  <c r="J29"/>
  <c r="J25"/>
  <c r="J21"/>
  <c r="J17"/>
  <c r="J13"/>
  <c r="J9"/>
  <c r="J5"/>
  <c r="S32"/>
  <c r="N31"/>
  <c r="J4"/>
  <c r="K4" s="1"/>
  <c r="N34"/>
  <c r="G4"/>
  <c r="S31"/>
  <c r="G33" l="1"/>
  <c r="K33"/>
  <c r="G32"/>
  <c r="K32"/>
  <c r="G31"/>
  <c r="K31"/>
  <c r="G30"/>
  <c r="K30"/>
  <c r="G29"/>
  <c r="K29"/>
  <c r="G28"/>
  <c r="K28"/>
  <c r="G27"/>
  <c r="K27"/>
  <c r="G26"/>
  <c r="K26"/>
  <c r="G25"/>
  <c r="K25"/>
  <c r="G24"/>
  <c r="K24"/>
  <c r="G23"/>
  <c r="K23"/>
  <c r="G22"/>
  <c r="K22"/>
  <c r="G21"/>
  <c r="K21"/>
  <c r="G20"/>
  <c r="K20"/>
  <c r="G19"/>
  <c r="K19"/>
  <c r="G18"/>
  <c r="K18"/>
  <c r="G17"/>
  <c r="K17"/>
  <c r="G16"/>
  <c r="K16"/>
  <c r="G15"/>
  <c r="K15"/>
  <c r="G14"/>
  <c r="K14"/>
  <c r="G13"/>
  <c r="K13"/>
  <c r="G12"/>
  <c r="K12"/>
  <c r="G11"/>
  <c r="K11"/>
  <c r="G10"/>
  <c r="K10"/>
  <c r="G9"/>
  <c r="K9"/>
  <c r="G8"/>
  <c r="K8"/>
  <c r="G7"/>
  <c r="K7"/>
  <c r="G6"/>
  <c r="K6"/>
  <c r="G5"/>
  <c r="K5"/>
  <c r="O33" l="1"/>
  <c r="Z3" i="15"/>
  <c r="O31" i="21"/>
  <c r="Z6" i="15"/>
  <c r="O34" i="21"/>
  <c r="O35"/>
  <c r="I7"/>
  <c r="AE9" i="15" l="1"/>
  <c r="AE10" s="1"/>
  <c r="AE3" s="1"/>
  <c r="AD9"/>
  <c r="AD10" s="1"/>
  <c r="AE4" s="1"/>
  <c r="T37" i="21"/>
  <c r="T38" s="1"/>
  <c r="T31" s="1"/>
  <c r="S37"/>
  <c r="S38" s="1"/>
  <c r="T32" s="1"/>
  <c r="I4"/>
  <c r="H4"/>
  <c r="H30"/>
  <c r="I30"/>
  <c r="I6"/>
  <c r="I14"/>
  <c r="H17"/>
  <c r="I13"/>
  <c r="I22"/>
  <c r="H25"/>
  <c r="H14"/>
  <c r="I25"/>
  <c r="H33"/>
  <c r="H22"/>
  <c r="H10"/>
  <c r="I24"/>
  <c r="I16"/>
  <c r="H27"/>
  <c r="H19"/>
  <c r="H32"/>
  <c r="H24"/>
  <c r="H16"/>
  <c r="I8"/>
  <c r="H11"/>
  <c r="H8"/>
  <c r="I27"/>
  <c r="I17"/>
  <c r="I5"/>
  <c r="I26"/>
  <c r="I18"/>
  <c r="H29"/>
  <c r="H21"/>
  <c r="H13"/>
  <c r="H26"/>
  <c r="H18"/>
  <c r="I10"/>
  <c r="H9"/>
  <c r="I29"/>
  <c r="I19"/>
  <c r="I9"/>
  <c r="I20"/>
  <c r="I12"/>
  <c r="H31"/>
  <c r="H23"/>
  <c r="H15"/>
  <c r="H28"/>
  <c r="H20"/>
  <c r="H12"/>
  <c r="H7"/>
  <c r="I32"/>
  <c r="I33"/>
  <c r="I21"/>
  <c r="I11"/>
  <c r="H5"/>
  <c r="I28"/>
  <c r="H6"/>
  <c r="I31"/>
  <c r="I23"/>
  <c r="I15"/>
  <c r="P32" l="1"/>
  <c r="Q32"/>
  <c r="O36" s="1"/>
  <c r="AA4" i="15"/>
  <c r="AB4"/>
  <c r="C5" l="1"/>
  <c r="C6"/>
  <c r="C7"/>
  <c r="C8"/>
  <c r="C9"/>
  <c r="C10"/>
  <c r="C11"/>
  <c r="C12"/>
  <c r="C13"/>
  <c r="C14"/>
  <c r="G14" s="1"/>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4"/>
  <c r="C4"/>
  <c r="F4" l="1"/>
  <c r="G4"/>
  <c r="AD4"/>
  <c r="Y3"/>
  <c r="Z5"/>
  <c r="Y6"/>
  <c r="AD3"/>
  <c r="X2"/>
  <c r="Z8" s="1"/>
  <c r="Z7"/>
  <c r="I27" i="13"/>
  <c r="S5" l="1"/>
  <c r="N5"/>
  <c r="M5"/>
  <c r="I24" l="1"/>
  <c r="E22"/>
  <c r="G27" s="1"/>
  <c r="S6"/>
  <c r="S7"/>
  <c r="S8"/>
  <c r="S9"/>
  <c r="S10"/>
  <c r="S11"/>
  <c r="S12"/>
  <c r="S13"/>
  <c r="S14"/>
  <c r="S15"/>
  <c r="S16"/>
  <c r="S17"/>
  <c r="S18"/>
  <c r="G24" l="1"/>
  <c r="G25" s="1"/>
  <c r="G26" s="1"/>
  <c r="G3" i="15"/>
  <c r="F3"/>
  <c r="G8"/>
  <c r="G9"/>
  <c r="G5"/>
  <c r="G10"/>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6"/>
  <c r="G11" l="1"/>
  <c r="G7"/>
  <c r="G13"/>
  <c r="G1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 r="F12"/>
  <c r="F11"/>
  <c r="F10"/>
  <c r="F9"/>
  <c r="F8"/>
  <c r="F7"/>
  <c r="F6"/>
  <c r="F5"/>
  <c r="B5" i="14"/>
  <c r="B6"/>
  <c r="B7"/>
  <c r="B8"/>
  <c r="B9"/>
  <c r="B10"/>
  <c r="B11"/>
  <c r="B12"/>
  <c r="B13"/>
  <c r="B14"/>
  <c r="B15"/>
  <c r="B16"/>
  <c r="B17"/>
  <c r="B4"/>
  <c r="N6" i="13" l="1"/>
  <c r="N7"/>
  <c r="N8"/>
  <c r="N9"/>
  <c r="N10"/>
  <c r="N11"/>
  <c r="N12"/>
  <c r="N13"/>
  <c r="N14"/>
  <c r="N15"/>
  <c r="N16"/>
  <c r="N17"/>
  <c r="N18"/>
  <c r="M6"/>
  <c r="M7"/>
  <c r="M8"/>
  <c r="M9"/>
  <c r="M10"/>
  <c r="M11"/>
  <c r="M12"/>
  <c r="M13"/>
  <c r="M14"/>
  <c r="M15"/>
  <c r="M16"/>
  <c r="M17"/>
  <c r="M18"/>
  <c r="I18"/>
  <c r="J18" s="1"/>
  <c r="K18" s="1"/>
  <c r="L18" s="1"/>
  <c r="I6"/>
  <c r="J6" s="1"/>
  <c r="I7"/>
  <c r="J7" s="1"/>
  <c r="K7" s="1"/>
  <c r="L7" s="1"/>
  <c r="I8"/>
  <c r="J8" s="1"/>
  <c r="K8" s="1"/>
  <c r="L8" s="1"/>
  <c r="I9"/>
  <c r="J9" s="1"/>
  <c r="K9" s="1"/>
  <c r="L9" s="1"/>
  <c r="I10"/>
  <c r="J10" s="1"/>
  <c r="K10" s="1"/>
  <c r="L10" s="1"/>
  <c r="I11"/>
  <c r="J11" s="1"/>
  <c r="K11" s="1"/>
  <c r="L11" s="1"/>
  <c r="I12"/>
  <c r="J12" s="1"/>
  <c r="K12" s="1"/>
  <c r="L12" s="1"/>
  <c r="I13"/>
  <c r="J13" s="1"/>
  <c r="K13" s="1"/>
  <c r="L13" s="1"/>
  <c r="I14"/>
  <c r="J14" s="1"/>
  <c r="K14" s="1"/>
  <c r="L14" s="1"/>
  <c r="I15"/>
  <c r="J15" s="1"/>
  <c r="K15" s="1"/>
  <c r="L15" s="1"/>
  <c r="I16"/>
  <c r="J16" s="1"/>
  <c r="K16" s="1"/>
  <c r="L16" s="1"/>
  <c r="I17"/>
  <c r="J17" s="1"/>
  <c r="K17" s="1"/>
  <c r="L17" s="1"/>
  <c r="I5"/>
  <c r="J72" i="8"/>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156"/>
  <c r="J157"/>
  <c r="J158"/>
  <c r="J159"/>
  <c r="J160"/>
  <c r="J161"/>
  <c r="J162"/>
  <c r="J163"/>
  <c r="J164"/>
  <c r="J165"/>
  <c r="J166"/>
  <c r="J167"/>
  <c r="J168"/>
  <c r="J169"/>
  <c r="J170"/>
  <c r="J171"/>
  <c r="J172"/>
  <c r="J173"/>
  <c r="J174"/>
  <c r="J175"/>
  <c r="J176"/>
  <c r="J177"/>
  <c r="J178"/>
  <c r="J179"/>
  <c r="J180"/>
  <c r="J181"/>
  <c r="J182"/>
  <c r="J183"/>
  <c r="J184"/>
  <c r="J185"/>
  <c r="J186"/>
  <c r="J187"/>
  <c r="J188"/>
  <c r="J189"/>
  <c r="J190"/>
  <c r="J191"/>
  <c r="J192"/>
  <c r="J193"/>
  <c r="J194"/>
  <c r="J195"/>
  <c r="J196"/>
  <c r="J197"/>
  <c r="J198"/>
  <c r="J199"/>
  <c r="J200"/>
  <c r="J201"/>
  <c r="J202"/>
  <c r="J203"/>
  <c r="J204"/>
  <c r="J205"/>
  <c r="J206"/>
  <c r="J207"/>
  <c r="J208"/>
  <c r="J209"/>
  <c r="J210"/>
  <c r="J211"/>
  <c r="J212"/>
  <c r="J213"/>
  <c r="J214"/>
  <c r="J215"/>
  <c r="J216"/>
  <c r="J217"/>
  <c r="J218"/>
  <c r="J219"/>
  <c r="J220"/>
  <c r="J221"/>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J294"/>
  <c r="J295"/>
  <c r="J296"/>
  <c r="J297"/>
  <c r="J298"/>
  <c r="J299"/>
  <c r="J300"/>
  <c r="J301"/>
  <c r="J302"/>
  <c r="J303"/>
  <c r="J304"/>
  <c r="J305"/>
  <c r="J306"/>
  <c r="J307"/>
  <c r="J308"/>
  <c r="J309"/>
  <c r="J310"/>
  <c r="J311"/>
  <c r="J312"/>
  <c r="J313"/>
  <c r="J314"/>
  <c r="J315"/>
  <c r="J316"/>
  <c r="J317"/>
  <c r="J318"/>
  <c r="J319"/>
  <c r="J320"/>
  <c r="J321"/>
  <c r="J322"/>
  <c r="J323"/>
  <c r="J324"/>
  <c r="J325"/>
  <c r="J326"/>
  <c r="J327"/>
  <c r="J328"/>
  <c r="J329"/>
  <c r="J330"/>
  <c r="J331"/>
  <c r="J332"/>
  <c r="J333"/>
  <c r="J334"/>
  <c r="J335"/>
  <c r="J336"/>
  <c r="J337"/>
  <c r="J338"/>
  <c r="J339"/>
  <c r="J340"/>
  <c r="J341"/>
  <c r="J342"/>
  <c r="J343"/>
  <c r="J344"/>
  <c r="J345"/>
  <c r="J346"/>
  <c r="J347"/>
  <c r="J348"/>
  <c r="J349"/>
  <c r="J350"/>
  <c r="J351"/>
  <c r="J352"/>
  <c r="J353"/>
  <c r="J354"/>
  <c r="J355"/>
  <c r="J356"/>
  <c r="J357"/>
  <c r="J358"/>
  <c r="J359"/>
  <c r="J360"/>
  <c r="J361"/>
  <c r="J362"/>
  <c r="J363"/>
  <c r="J364"/>
  <c r="J365"/>
  <c r="J366"/>
  <c r="J367"/>
  <c r="J368"/>
  <c r="J369"/>
  <c r="J370"/>
  <c r="J371"/>
  <c r="J372"/>
  <c r="J373"/>
  <c r="J374"/>
  <c r="J375"/>
  <c r="J376"/>
  <c r="J377"/>
  <c r="J378"/>
  <c r="J379"/>
  <c r="J380"/>
  <c r="J381"/>
  <c r="J382"/>
  <c r="J383"/>
  <c r="J384"/>
  <c r="J385"/>
  <c r="J386"/>
  <c r="J387"/>
  <c r="J388"/>
  <c r="J389"/>
  <c r="J390"/>
  <c r="J391"/>
  <c r="J392"/>
  <c r="J393"/>
  <c r="J394"/>
  <c r="J395"/>
  <c r="J396"/>
  <c r="J397"/>
  <c r="J398"/>
  <c r="J399"/>
  <c r="J400"/>
  <c r="J401"/>
  <c r="J402"/>
  <c r="J403"/>
  <c r="J404"/>
  <c r="J405"/>
  <c r="J406"/>
  <c r="J407"/>
  <c r="J408"/>
  <c r="J409"/>
  <c r="J410"/>
  <c r="J411"/>
  <c r="J412"/>
  <c r="J413"/>
  <c r="J414"/>
  <c r="J415"/>
  <c r="J416"/>
  <c r="J417"/>
  <c r="J418"/>
  <c r="J419"/>
  <c r="J420"/>
  <c r="J421"/>
  <c r="J422"/>
  <c r="J423"/>
  <c r="J424"/>
  <c r="J425"/>
  <c r="J426"/>
  <c r="J427"/>
  <c r="J428"/>
  <c r="J429"/>
  <c r="J430"/>
  <c r="J431"/>
  <c r="J432"/>
  <c r="J433"/>
  <c r="J434"/>
  <c r="J435"/>
  <c r="J436"/>
  <c r="J437"/>
  <c r="J438"/>
  <c r="J439"/>
  <c r="J440"/>
  <c r="J441"/>
  <c r="J442"/>
  <c r="J443"/>
  <c r="J444"/>
  <c r="J445"/>
  <c r="J446"/>
  <c r="J447"/>
  <c r="J448"/>
  <c r="J449"/>
  <c r="J450"/>
  <c r="J451"/>
  <c r="J452"/>
  <c r="J453"/>
  <c r="J454"/>
  <c r="J455"/>
  <c r="J456"/>
  <c r="J457"/>
  <c r="J458"/>
  <c r="J459"/>
  <c r="J460"/>
  <c r="J461"/>
  <c r="J462"/>
  <c r="J463"/>
  <c r="J464"/>
  <c r="J465"/>
  <c r="J466"/>
  <c r="J467"/>
  <c r="J468"/>
  <c r="J469"/>
  <c r="J470"/>
  <c r="J471"/>
  <c r="J472"/>
  <c r="J473"/>
  <c r="J474"/>
  <c r="J475"/>
  <c r="J476"/>
  <c r="J477"/>
  <c r="J478"/>
  <c r="J479"/>
  <c r="J480"/>
  <c r="J481"/>
  <c r="J482"/>
  <c r="J483"/>
  <c r="J484"/>
  <c r="J485"/>
  <c r="J486"/>
  <c r="J487"/>
  <c r="J488"/>
  <c r="J489"/>
  <c r="J490"/>
  <c r="J491"/>
  <c r="J492"/>
  <c r="J493"/>
  <c r="J494"/>
  <c r="J495"/>
  <c r="J496"/>
  <c r="J497"/>
  <c r="J498"/>
  <c r="J499"/>
  <c r="J500"/>
  <c r="J501"/>
  <c r="J502"/>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3"/>
  <c r="I194"/>
  <c r="I195"/>
  <c r="I196"/>
  <c r="I197"/>
  <c r="I198"/>
  <c r="I199"/>
  <c r="I200"/>
  <c r="I201"/>
  <c r="I202"/>
  <c r="I203"/>
  <c r="I204"/>
  <c r="I205"/>
  <c r="I206"/>
  <c r="I207"/>
  <c r="I208"/>
  <c r="I209"/>
  <c r="I210"/>
  <c r="I211"/>
  <c r="I212"/>
  <c r="I213"/>
  <c r="I214"/>
  <c r="I215"/>
  <c r="I216"/>
  <c r="I217"/>
  <c r="I218"/>
  <c r="I219"/>
  <c r="I220"/>
  <c r="I221"/>
  <c r="I222"/>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I315"/>
  <c r="I316"/>
  <c r="I317"/>
  <c r="I318"/>
  <c r="I319"/>
  <c r="I320"/>
  <c r="I321"/>
  <c r="I322"/>
  <c r="I323"/>
  <c r="I324"/>
  <c r="I325"/>
  <c r="I326"/>
  <c r="I327"/>
  <c r="I328"/>
  <c r="I329"/>
  <c r="I330"/>
  <c r="I331"/>
  <c r="I332"/>
  <c r="I333"/>
  <c r="I334"/>
  <c r="I335"/>
  <c r="I336"/>
  <c r="I337"/>
  <c r="I338"/>
  <c r="I339"/>
  <c r="I340"/>
  <c r="I341"/>
  <c r="I342"/>
  <c r="I343"/>
  <c r="I344"/>
  <c r="I345"/>
  <c r="I346"/>
  <c r="I347"/>
  <c r="I348"/>
  <c r="I349"/>
  <c r="I350"/>
  <c r="I351"/>
  <c r="I352"/>
  <c r="I353"/>
  <c r="I354"/>
  <c r="I355"/>
  <c r="I356"/>
  <c r="I357"/>
  <c r="I358"/>
  <c r="I359"/>
  <c r="I360"/>
  <c r="I361"/>
  <c r="I362"/>
  <c r="I363"/>
  <c r="I364"/>
  <c r="I365"/>
  <c r="I366"/>
  <c r="I367"/>
  <c r="I368"/>
  <c r="I369"/>
  <c r="I370"/>
  <c r="I371"/>
  <c r="I372"/>
  <c r="I373"/>
  <c r="I374"/>
  <c r="I375"/>
  <c r="I376"/>
  <c r="I377"/>
  <c r="I378"/>
  <c r="I379"/>
  <c r="I380"/>
  <c r="I381"/>
  <c r="I382"/>
  <c r="I383"/>
  <c r="I384"/>
  <c r="I385"/>
  <c r="I386"/>
  <c r="I387"/>
  <c r="I388"/>
  <c r="I389"/>
  <c r="I390"/>
  <c r="I391"/>
  <c r="I392"/>
  <c r="I393"/>
  <c r="I394"/>
  <c r="I395"/>
  <c r="I396"/>
  <c r="I397"/>
  <c r="I398"/>
  <c r="I399"/>
  <c r="I400"/>
  <c r="I401"/>
  <c r="I402"/>
  <c r="I403"/>
  <c r="I404"/>
  <c r="I405"/>
  <c r="I406"/>
  <c r="I407"/>
  <c r="I408"/>
  <c r="I409"/>
  <c r="I410"/>
  <c r="I411"/>
  <c r="I412"/>
  <c r="I413"/>
  <c r="I414"/>
  <c r="I415"/>
  <c r="I416"/>
  <c r="I417"/>
  <c r="I418"/>
  <c r="I419"/>
  <c r="I420"/>
  <c r="I421"/>
  <c r="I422"/>
  <c r="I423"/>
  <c r="I424"/>
  <c r="I425"/>
  <c r="I426"/>
  <c r="I427"/>
  <c r="I428"/>
  <c r="I429"/>
  <c r="I430"/>
  <c r="I431"/>
  <c r="I432"/>
  <c r="I433"/>
  <c r="I434"/>
  <c r="I435"/>
  <c r="I436"/>
  <c r="I437"/>
  <c r="I438"/>
  <c r="I439"/>
  <c r="I440"/>
  <c r="I441"/>
  <c r="I442"/>
  <c r="I443"/>
  <c r="I444"/>
  <c r="I445"/>
  <c r="I446"/>
  <c r="I447"/>
  <c r="I448"/>
  <c r="I449"/>
  <c r="I450"/>
  <c r="I451"/>
  <c r="I452"/>
  <c r="I453"/>
  <c r="I454"/>
  <c r="I455"/>
  <c r="I456"/>
  <c r="I457"/>
  <c r="I458"/>
  <c r="I459"/>
  <c r="I460"/>
  <c r="I461"/>
  <c r="I462"/>
  <c r="I463"/>
  <c r="I464"/>
  <c r="I465"/>
  <c r="I466"/>
  <c r="I467"/>
  <c r="I468"/>
  <c r="I469"/>
  <c r="I470"/>
  <c r="I471"/>
  <c r="I472"/>
  <c r="I473"/>
  <c r="I474"/>
  <c r="I475"/>
  <c r="I476"/>
  <c r="I477"/>
  <c r="I478"/>
  <c r="I479"/>
  <c r="I480"/>
  <c r="I481"/>
  <c r="I482"/>
  <c r="I483"/>
  <c r="I484"/>
  <c r="I485"/>
  <c r="I486"/>
  <c r="I487"/>
  <c r="I488"/>
  <c r="I489"/>
  <c r="I490"/>
  <c r="I491"/>
  <c r="I492"/>
  <c r="I493"/>
  <c r="I494"/>
  <c r="I495"/>
  <c r="I496"/>
  <c r="I497"/>
  <c r="I498"/>
  <c r="I499"/>
  <c r="I500"/>
  <c r="I501"/>
  <c r="I502"/>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67"/>
  <c r="D368"/>
  <c r="D369"/>
  <c r="D370"/>
  <c r="D371"/>
  <c r="D372"/>
  <c r="D373"/>
  <c r="D374"/>
  <c r="D375"/>
  <c r="D376"/>
  <c r="D377"/>
  <c r="D378"/>
  <c r="D379"/>
  <c r="D380"/>
  <c r="D381"/>
  <c r="D382"/>
  <c r="D383"/>
  <c r="D384"/>
  <c r="D385"/>
  <c r="D386"/>
  <c r="D387"/>
  <c r="D388"/>
  <c r="D389"/>
  <c r="D390"/>
  <c r="D391"/>
  <c r="D392"/>
  <c r="D393"/>
  <c r="D394"/>
  <c r="D395"/>
  <c r="D396"/>
  <c r="D397"/>
  <c r="D398"/>
  <c r="D399"/>
  <c r="D400"/>
  <c r="D401"/>
  <c r="D402"/>
  <c r="D403"/>
  <c r="D404"/>
  <c r="D405"/>
  <c r="D406"/>
  <c r="D407"/>
  <c r="D408"/>
  <c r="D409"/>
  <c r="D410"/>
  <c r="D411"/>
  <c r="D412"/>
  <c r="D413"/>
  <c r="D414"/>
  <c r="D415"/>
  <c r="D416"/>
  <c r="D417"/>
  <c r="D418"/>
  <c r="D419"/>
  <c r="D420"/>
  <c r="D421"/>
  <c r="D422"/>
  <c r="D423"/>
  <c r="D424"/>
  <c r="D425"/>
  <c r="D426"/>
  <c r="D427"/>
  <c r="D428"/>
  <c r="D429"/>
  <c r="D430"/>
  <c r="D431"/>
  <c r="D432"/>
  <c r="D433"/>
  <c r="D434"/>
  <c r="D435"/>
  <c r="D436"/>
  <c r="D437"/>
  <c r="D438"/>
  <c r="D439"/>
  <c r="D440"/>
  <c r="D441"/>
  <c r="D442"/>
  <c r="D443"/>
  <c r="D444"/>
  <c r="D445"/>
  <c r="D446"/>
  <c r="D447"/>
  <c r="D448"/>
  <c r="D449"/>
  <c r="D450"/>
  <c r="D451"/>
  <c r="D452"/>
  <c r="D453"/>
  <c r="D454"/>
  <c r="D455"/>
  <c r="D456"/>
  <c r="D457"/>
  <c r="D458"/>
  <c r="D459"/>
  <c r="D460"/>
  <c r="D461"/>
  <c r="D462"/>
  <c r="D463"/>
  <c r="D464"/>
  <c r="D465"/>
  <c r="D466"/>
  <c r="D467"/>
  <c r="D468"/>
  <c r="D469"/>
  <c r="D470"/>
  <c r="D471"/>
  <c r="D472"/>
  <c r="D473"/>
  <c r="D474"/>
  <c r="D475"/>
  <c r="D476"/>
  <c r="D477"/>
  <c r="D478"/>
  <c r="D479"/>
  <c r="D480"/>
  <c r="D481"/>
  <c r="D482"/>
  <c r="D483"/>
  <c r="D484"/>
  <c r="D485"/>
  <c r="D486"/>
  <c r="D487"/>
  <c r="D488"/>
  <c r="D489"/>
  <c r="D490"/>
  <c r="D491"/>
  <c r="D492"/>
  <c r="D493"/>
  <c r="D494"/>
  <c r="D495"/>
  <c r="D496"/>
  <c r="D497"/>
  <c r="D498"/>
  <c r="D499"/>
  <c r="D500"/>
  <c r="D501"/>
  <c r="D502"/>
  <c r="Q72"/>
  <c r="Q73"/>
  <c r="Q74"/>
  <c r="Q75"/>
  <c r="Q76"/>
  <c r="Q77"/>
  <c r="Q78"/>
  <c r="Q79"/>
  <c r="Q80"/>
  <c r="Q81"/>
  <c r="Q82"/>
  <c r="Q83"/>
  <c r="Q84"/>
  <c r="Q85"/>
  <c r="Q86"/>
  <c r="Q87"/>
  <c r="Q88"/>
  <c r="Q89"/>
  <c r="Q90"/>
  <c r="Q91"/>
  <c r="Q92"/>
  <c r="Q93"/>
  <c r="Q94"/>
  <c r="Q95"/>
  <c r="Q96"/>
  <c r="Q97"/>
  <c r="Q98"/>
  <c r="Q99"/>
  <c r="Q100"/>
  <c r="Q101"/>
  <c r="Q102"/>
  <c r="Q103"/>
  <c r="Q104"/>
  <c r="Q105"/>
  <c r="Q106"/>
  <c r="Q107"/>
  <c r="Q108"/>
  <c r="Q109"/>
  <c r="Q110"/>
  <c r="Q111"/>
  <c r="Q112"/>
  <c r="Q113"/>
  <c r="Q114"/>
  <c r="Q115"/>
  <c r="Q116"/>
  <c r="Q117"/>
  <c r="Q118"/>
  <c r="Q119"/>
  <c r="Q120"/>
  <c r="Q121"/>
  <c r="Q122"/>
  <c r="Q123"/>
  <c r="Q124"/>
  <c r="Q125"/>
  <c r="Q126"/>
  <c r="Q127"/>
  <c r="Q128"/>
  <c r="Q129"/>
  <c r="Q130"/>
  <c r="Q131"/>
  <c r="Q132"/>
  <c r="Q133"/>
  <c r="Q134"/>
  <c r="Q135"/>
  <c r="Q136"/>
  <c r="Q137"/>
  <c r="Q138"/>
  <c r="Q139"/>
  <c r="Q140"/>
  <c r="Q141"/>
  <c r="Q142"/>
  <c r="Q143"/>
  <c r="Q144"/>
  <c r="Q145"/>
  <c r="Q146"/>
  <c r="Q147"/>
  <c r="Q148"/>
  <c r="Q149"/>
  <c r="Q150"/>
  <c r="Q151"/>
  <c r="Q152"/>
  <c r="Q153"/>
  <c r="Q154"/>
  <c r="Q155"/>
  <c r="Q156"/>
  <c r="Q157"/>
  <c r="Q158"/>
  <c r="Q159"/>
  <c r="Q160"/>
  <c r="Q161"/>
  <c r="Q162"/>
  <c r="Q163"/>
  <c r="Q164"/>
  <c r="Q165"/>
  <c r="Q166"/>
  <c r="Q167"/>
  <c r="Q168"/>
  <c r="Q169"/>
  <c r="Q170"/>
  <c r="Q171"/>
  <c r="Q172"/>
  <c r="Q173"/>
  <c r="Q174"/>
  <c r="Q175"/>
  <c r="Q176"/>
  <c r="Q177"/>
  <c r="Q178"/>
  <c r="Q179"/>
  <c r="Q180"/>
  <c r="Q181"/>
  <c r="Q182"/>
  <c r="Q183"/>
  <c r="Q184"/>
  <c r="Q185"/>
  <c r="Q186"/>
  <c r="Q187"/>
  <c r="Q188"/>
  <c r="Q189"/>
  <c r="Q190"/>
  <c r="Q191"/>
  <c r="Q192"/>
  <c r="Q193"/>
  <c r="Q194"/>
  <c r="Q195"/>
  <c r="Q196"/>
  <c r="Q197"/>
  <c r="Q198"/>
  <c r="Q199"/>
  <c r="Q200"/>
  <c r="Q201"/>
  <c r="Q202"/>
  <c r="Q203"/>
  <c r="Q204"/>
  <c r="Q205"/>
  <c r="Q206"/>
  <c r="Q207"/>
  <c r="Q208"/>
  <c r="Q209"/>
  <c r="Q210"/>
  <c r="Q211"/>
  <c r="Q212"/>
  <c r="Q213"/>
  <c r="Q214"/>
  <c r="Q215"/>
  <c r="Q216"/>
  <c r="Q217"/>
  <c r="Q218"/>
  <c r="Q219"/>
  <c r="Q220"/>
  <c r="Q221"/>
  <c r="Q222"/>
  <c r="Q223"/>
  <c r="Q224"/>
  <c r="Q225"/>
  <c r="Q226"/>
  <c r="Q227"/>
  <c r="Q228"/>
  <c r="Q229"/>
  <c r="Q230"/>
  <c r="Q231"/>
  <c r="Q232"/>
  <c r="Q233"/>
  <c r="Q234"/>
  <c r="Q235"/>
  <c r="Q236"/>
  <c r="Q237"/>
  <c r="Q238"/>
  <c r="Q239"/>
  <c r="Q240"/>
  <c r="Q241"/>
  <c r="Q242"/>
  <c r="Q243"/>
  <c r="Q244"/>
  <c r="Q245"/>
  <c r="Q246"/>
  <c r="Q247"/>
  <c r="Q248"/>
  <c r="Q249"/>
  <c r="Q250"/>
  <c r="Q251"/>
  <c r="Q252"/>
  <c r="Q253"/>
  <c r="Q254"/>
  <c r="Q255"/>
  <c r="Q256"/>
  <c r="Q257"/>
  <c r="Q258"/>
  <c r="Q259"/>
  <c r="Q260"/>
  <c r="Q261"/>
  <c r="Q262"/>
  <c r="Q263"/>
  <c r="Q264"/>
  <c r="Q265"/>
  <c r="Q266"/>
  <c r="Q267"/>
  <c r="Q268"/>
  <c r="Q269"/>
  <c r="Q270"/>
  <c r="Q271"/>
  <c r="Q272"/>
  <c r="Q273"/>
  <c r="Q274"/>
  <c r="Q275"/>
  <c r="Q276"/>
  <c r="Q277"/>
  <c r="Q278"/>
  <c r="Q279"/>
  <c r="Q280"/>
  <c r="Q281"/>
  <c r="Q282"/>
  <c r="Q283"/>
  <c r="Q284"/>
  <c r="Q285"/>
  <c r="Q286"/>
  <c r="Q287"/>
  <c r="Q288"/>
  <c r="Q289"/>
  <c r="Q290"/>
  <c r="Q291"/>
  <c r="Q292"/>
  <c r="Q293"/>
  <c r="Q294"/>
  <c r="Q295"/>
  <c r="Q296"/>
  <c r="Q297"/>
  <c r="Q298"/>
  <c r="Q299"/>
  <c r="Q300"/>
  <c r="Q301"/>
  <c r="Q302"/>
  <c r="Q303"/>
  <c r="Q304"/>
  <c r="Q305"/>
  <c r="Q306"/>
  <c r="Q307"/>
  <c r="Q308"/>
  <c r="Q309"/>
  <c r="Q310"/>
  <c r="Q311"/>
  <c r="Q312"/>
  <c r="Q313"/>
  <c r="Q314"/>
  <c r="Q315"/>
  <c r="Q316"/>
  <c r="Q317"/>
  <c r="Q318"/>
  <c r="Q319"/>
  <c r="Q320"/>
  <c r="Q321"/>
  <c r="Q322"/>
  <c r="Q323"/>
  <c r="Q324"/>
  <c r="Q325"/>
  <c r="Q326"/>
  <c r="Q327"/>
  <c r="Q328"/>
  <c r="Q329"/>
  <c r="Q330"/>
  <c r="Q331"/>
  <c r="Q332"/>
  <c r="Q333"/>
  <c r="Q334"/>
  <c r="Q335"/>
  <c r="Q336"/>
  <c r="Q337"/>
  <c r="Q338"/>
  <c r="Q339"/>
  <c r="Q340"/>
  <c r="Q341"/>
  <c r="Q342"/>
  <c r="Q343"/>
  <c r="Q344"/>
  <c r="Q345"/>
  <c r="Q346"/>
  <c r="Q347"/>
  <c r="Q348"/>
  <c r="Q349"/>
  <c r="Q350"/>
  <c r="Q351"/>
  <c r="Q352"/>
  <c r="Q353"/>
  <c r="Q354"/>
  <c r="Q355"/>
  <c r="Q356"/>
  <c r="Q357"/>
  <c r="Q358"/>
  <c r="Q359"/>
  <c r="Q360"/>
  <c r="Q361"/>
  <c r="Q362"/>
  <c r="Q363"/>
  <c r="Q364"/>
  <c r="Q365"/>
  <c r="Q366"/>
  <c r="Q367"/>
  <c r="Q368"/>
  <c r="Q369"/>
  <c r="Q370"/>
  <c r="Q371"/>
  <c r="Q372"/>
  <c r="Q373"/>
  <c r="Q374"/>
  <c r="Q375"/>
  <c r="Q376"/>
  <c r="Q377"/>
  <c r="Q378"/>
  <c r="Q379"/>
  <c r="Q380"/>
  <c r="Q381"/>
  <c r="Q382"/>
  <c r="Q383"/>
  <c r="Q384"/>
  <c r="Q385"/>
  <c r="Q386"/>
  <c r="Q387"/>
  <c r="Q388"/>
  <c r="Q389"/>
  <c r="Q390"/>
  <c r="Q391"/>
  <c r="Q392"/>
  <c r="Q393"/>
  <c r="Q394"/>
  <c r="Q395"/>
  <c r="Q396"/>
  <c r="Q397"/>
  <c r="Q398"/>
  <c r="Q399"/>
  <c r="Q400"/>
  <c r="Q401"/>
  <c r="Q402"/>
  <c r="Q403"/>
  <c r="Q404"/>
  <c r="Q405"/>
  <c r="Q406"/>
  <c r="Q407"/>
  <c r="Q408"/>
  <c r="Q409"/>
  <c r="Q410"/>
  <c r="Q411"/>
  <c r="Q412"/>
  <c r="Q413"/>
  <c r="Q414"/>
  <c r="Q415"/>
  <c r="Q416"/>
  <c r="Q417"/>
  <c r="Q418"/>
  <c r="Q419"/>
  <c r="Q420"/>
  <c r="Q421"/>
  <c r="Q422"/>
  <c r="Q423"/>
  <c r="Q424"/>
  <c r="Q425"/>
  <c r="Q426"/>
  <c r="Q427"/>
  <c r="Q428"/>
  <c r="Q429"/>
  <c r="Q430"/>
  <c r="Q431"/>
  <c r="Q432"/>
  <c r="Q433"/>
  <c r="Q434"/>
  <c r="Q435"/>
  <c r="Q436"/>
  <c r="Q437"/>
  <c r="Q438"/>
  <c r="Q439"/>
  <c r="Q440"/>
  <c r="Q441"/>
  <c r="Q442"/>
  <c r="Q443"/>
  <c r="Q444"/>
  <c r="Q445"/>
  <c r="Q446"/>
  <c r="Q447"/>
  <c r="Q448"/>
  <c r="Q449"/>
  <c r="Q450"/>
  <c r="Q451"/>
  <c r="Q452"/>
  <c r="Q453"/>
  <c r="Q454"/>
  <c r="Q455"/>
  <c r="Q456"/>
  <c r="Q457"/>
  <c r="Q458"/>
  <c r="Q459"/>
  <c r="Q460"/>
  <c r="Q461"/>
  <c r="Q462"/>
  <c r="Q463"/>
  <c r="Q464"/>
  <c r="Q465"/>
  <c r="Q466"/>
  <c r="Q467"/>
  <c r="Q468"/>
  <c r="Q469"/>
  <c r="Q470"/>
  <c r="Q471"/>
  <c r="Q472"/>
  <c r="Q473"/>
  <c r="Q474"/>
  <c r="Q475"/>
  <c r="Q476"/>
  <c r="Q477"/>
  <c r="Q478"/>
  <c r="Q479"/>
  <c r="Q480"/>
  <c r="Q481"/>
  <c r="Q482"/>
  <c r="Q483"/>
  <c r="Q484"/>
  <c r="Q485"/>
  <c r="Q486"/>
  <c r="Q487"/>
  <c r="Q488"/>
  <c r="Q489"/>
  <c r="Q490"/>
  <c r="Q491"/>
  <c r="Q492"/>
  <c r="Q493"/>
  <c r="Q494"/>
  <c r="Q495"/>
  <c r="Q496"/>
  <c r="Q497"/>
  <c r="Q498"/>
  <c r="Q499"/>
  <c r="Q500"/>
  <c r="Q501"/>
  <c r="Q502"/>
  <c r="P72"/>
  <c r="P73"/>
  <c r="P74"/>
  <c r="P75"/>
  <c r="P76"/>
  <c r="P77"/>
  <c r="P78"/>
  <c r="P79"/>
  <c r="P80"/>
  <c r="P81"/>
  <c r="P82"/>
  <c r="P83"/>
  <c r="P84"/>
  <c r="P85"/>
  <c r="P86"/>
  <c r="P87"/>
  <c r="P88"/>
  <c r="P89"/>
  <c r="P90"/>
  <c r="P91"/>
  <c r="P92"/>
  <c r="P93"/>
  <c r="P94"/>
  <c r="P95"/>
  <c r="P96"/>
  <c r="P97"/>
  <c r="P98"/>
  <c r="P99"/>
  <c r="P100"/>
  <c r="P101"/>
  <c r="P102"/>
  <c r="P103"/>
  <c r="P104"/>
  <c r="P105"/>
  <c r="P106"/>
  <c r="P107"/>
  <c r="P108"/>
  <c r="P109"/>
  <c r="P110"/>
  <c r="P111"/>
  <c r="P112"/>
  <c r="P113"/>
  <c r="P114"/>
  <c r="P115"/>
  <c r="P116"/>
  <c r="P117"/>
  <c r="P118"/>
  <c r="P119"/>
  <c r="P120"/>
  <c r="P121"/>
  <c r="P122"/>
  <c r="P123"/>
  <c r="P124"/>
  <c r="P125"/>
  <c r="P126"/>
  <c r="P127"/>
  <c r="P128"/>
  <c r="P129"/>
  <c r="P130"/>
  <c r="P131"/>
  <c r="P132"/>
  <c r="P133"/>
  <c r="P134"/>
  <c r="P135"/>
  <c r="P136"/>
  <c r="P137"/>
  <c r="P138"/>
  <c r="P139"/>
  <c r="P140"/>
  <c r="P141"/>
  <c r="P142"/>
  <c r="P143"/>
  <c r="P144"/>
  <c r="P145"/>
  <c r="P146"/>
  <c r="P147"/>
  <c r="P148"/>
  <c r="P149"/>
  <c r="P150"/>
  <c r="P151"/>
  <c r="P152"/>
  <c r="P153"/>
  <c r="P154"/>
  <c r="P155"/>
  <c r="P156"/>
  <c r="P157"/>
  <c r="P158"/>
  <c r="P159"/>
  <c r="P160"/>
  <c r="P161"/>
  <c r="P162"/>
  <c r="P163"/>
  <c r="P164"/>
  <c r="P165"/>
  <c r="P166"/>
  <c r="P167"/>
  <c r="P168"/>
  <c r="P169"/>
  <c r="P170"/>
  <c r="P171"/>
  <c r="P172"/>
  <c r="P173"/>
  <c r="P174"/>
  <c r="P175"/>
  <c r="P176"/>
  <c r="P177"/>
  <c r="P178"/>
  <c r="P179"/>
  <c r="P180"/>
  <c r="P181"/>
  <c r="P182"/>
  <c r="P183"/>
  <c r="P184"/>
  <c r="P185"/>
  <c r="P186"/>
  <c r="P187"/>
  <c r="P188"/>
  <c r="P189"/>
  <c r="P190"/>
  <c r="P191"/>
  <c r="P192"/>
  <c r="P193"/>
  <c r="P194"/>
  <c r="P195"/>
  <c r="P196"/>
  <c r="P197"/>
  <c r="P198"/>
  <c r="P199"/>
  <c r="P200"/>
  <c r="P201"/>
  <c r="P202"/>
  <c r="P203"/>
  <c r="P204"/>
  <c r="P205"/>
  <c r="P206"/>
  <c r="P207"/>
  <c r="P208"/>
  <c r="P209"/>
  <c r="P210"/>
  <c r="P211"/>
  <c r="P212"/>
  <c r="P213"/>
  <c r="P214"/>
  <c r="P215"/>
  <c r="P216"/>
  <c r="P217"/>
  <c r="P218"/>
  <c r="P219"/>
  <c r="P220"/>
  <c r="P221"/>
  <c r="P222"/>
  <c r="P223"/>
  <c r="P224"/>
  <c r="P225"/>
  <c r="P226"/>
  <c r="P227"/>
  <c r="P228"/>
  <c r="P229"/>
  <c r="P230"/>
  <c r="P231"/>
  <c r="P232"/>
  <c r="P233"/>
  <c r="P234"/>
  <c r="P235"/>
  <c r="P236"/>
  <c r="P237"/>
  <c r="P238"/>
  <c r="P239"/>
  <c r="P240"/>
  <c r="P241"/>
  <c r="P242"/>
  <c r="P243"/>
  <c r="P244"/>
  <c r="P245"/>
  <c r="P246"/>
  <c r="P247"/>
  <c r="P248"/>
  <c r="P249"/>
  <c r="P250"/>
  <c r="P251"/>
  <c r="P252"/>
  <c r="P253"/>
  <c r="P254"/>
  <c r="P255"/>
  <c r="P256"/>
  <c r="P257"/>
  <c r="P258"/>
  <c r="P259"/>
  <c r="P260"/>
  <c r="P261"/>
  <c r="P262"/>
  <c r="P263"/>
  <c r="P264"/>
  <c r="P265"/>
  <c r="P266"/>
  <c r="P267"/>
  <c r="P268"/>
  <c r="P269"/>
  <c r="P270"/>
  <c r="P271"/>
  <c r="P272"/>
  <c r="P273"/>
  <c r="P274"/>
  <c r="P275"/>
  <c r="P276"/>
  <c r="P277"/>
  <c r="P278"/>
  <c r="P279"/>
  <c r="P280"/>
  <c r="P281"/>
  <c r="P282"/>
  <c r="P283"/>
  <c r="P284"/>
  <c r="P285"/>
  <c r="P286"/>
  <c r="P287"/>
  <c r="P288"/>
  <c r="P289"/>
  <c r="P290"/>
  <c r="P291"/>
  <c r="P292"/>
  <c r="P293"/>
  <c r="P294"/>
  <c r="P295"/>
  <c r="P296"/>
  <c r="P297"/>
  <c r="P298"/>
  <c r="P299"/>
  <c r="P300"/>
  <c r="P301"/>
  <c r="P302"/>
  <c r="P303"/>
  <c r="P304"/>
  <c r="P305"/>
  <c r="P306"/>
  <c r="P307"/>
  <c r="P308"/>
  <c r="P309"/>
  <c r="P310"/>
  <c r="P311"/>
  <c r="P312"/>
  <c r="P313"/>
  <c r="P314"/>
  <c r="P315"/>
  <c r="P316"/>
  <c r="P317"/>
  <c r="P318"/>
  <c r="P319"/>
  <c r="P320"/>
  <c r="P321"/>
  <c r="P322"/>
  <c r="P323"/>
  <c r="P324"/>
  <c r="P325"/>
  <c r="P326"/>
  <c r="P327"/>
  <c r="P328"/>
  <c r="P329"/>
  <c r="P330"/>
  <c r="P331"/>
  <c r="P332"/>
  <c r="P333"/>
  <c r="P334"/>
  <c r="P335"/>
  <c r="P336"/>
  <c r="P337"/>
  <c r="P338"/>
  <c r="P339"/>
  <c r="P340"/>
  <c r="P341"/>
  <c r="P342"/>
  <c r="P343"/>
  <c r="P344"/>
  <c r="P345"/>
  <c r="P346"/>
  <c r="P347"/>
  <c r="P348"/>
  <c r="P349"/>
  <c r="P350"/>
  <c r="P351"/>
  <c r="P352"/>
  <c r="P353"/>
  <c r="P354"/>
  <c r="P355"/>
  <c r="P356"/>
  <c r="P357"/>
  <c r="P358"/>
  <c r="P359"/>
  <c r="P360"/>
  <c r="P361"/>
  <c r="P362"/>
  <c r="P363"/>
  <c r="P364"/>
  <c r="P365"/>
  <c r="P366"/>
  <c r="P367"/>
  <c r="P368"/>
  <c r="P369"/>
  <c r="P370"/>
  <c r="P371"/>
  <c r="P372"/>
  <c r="P373"/>
  <c r="P374"/>
  <c r="P375"/>
  <c r="P376"/>
  <c r="P377"/>
  <c r="P378"/>
  <c r="P379"/>
  <c r="P380"/>
  <c r="P381"/>
  <c r="P382"/>
  <c r="P383"/>
  <c r="P384"/>
  <c r="P385"/>
  <c r="P386"/>
  <c r="P387"/>
  <c r="P388"/>
  <c r="P389"/>
  <c r="P390"/>
  <c r="P391"/>
  <c r="P392"/>
  <c r="P393"/>
  <c r="P394"/>
  <c r="P395"/>
  <c r="P396"/>
  <c r="P397"/>
  <c r="P398"/>
  <c r="P399"/>
  <c r="P400"/>
  <c r="P401"/>
  <c r="P402"/>
  <c r="P403"/>
  <c r="P404"/>
  <c r="P405"/>
  <c r="P406"/>
  <c r="P407"/>
  <c r="P408"/>
  <c r="P409"/>
  <c r="P410"/>
  <c r="P411"/>
  <c r="P412"/>
  <c r="P413"/>
  <c r="P414"/>
  <c r="P415"/>
  <c r="P416"/>
  <c r="P417"/>
  <c r="P418"/>
  <c r="P419"/>
  <c r="P420"/>
  <c r="P421"/>
  <c r="P422"/>
  <c r="P423"/>
  <c r="P424"/>
  <c r="P425"/>
  <c r="P426"/>
  <c r="P427"/>
  <c r="P428"/>
  <c r="P429"/>
  <c r="P430"/>
  <c r="P431"/>
  <c r="P432"/>
  <c r="P433"/>
  <c r="P434"/>
  <c r="P435"/>
  <c r="P436"/>
  <c r="P437"/>
  <c r="P438"/>
  <c r="P439"/>
  <c r="P440"/>
  <c r="P441"/>
  <c r="P442"/>
  <c r="P443"/>
  <c r="P444"/>
  <c r="P445"/>
  <c r="P446"/>
  <c r="P447"/>
  <c r="P448"/>
  <c r="P449"/>
  <c r="P450"/>
  <c r="P451"/>
  <c r="P452"/>
  <c r="P453"/>
  <c r="P454"/>
  <c r="P455"/>
  <c r="P456"/>
  <c r="P457"/>
  <c r="P458"/>
  <c r="P459"/>
  <c r="P460"/>
  <c r="P461"/>
  <c r="P462"/>
  <c r="P463"/>
  <c r="P464"/>
  <c r="P465"/>
  <c r="P466"/>
  <c r="P467"/>
  <c r="P468"/>
  <c r="P469"/>
  <c r="P470"/>
  <c r="P471"/>
  <c r="P472"/>
  <c r="P473"/>
  <c r="P474"/>
  <c r="P475"/>
  <c r="P476"/>
  <c r="P477"/>
  <c r="P478"/>
  <c r="P479"/>
  <c r="P480"/>
  <c r="P481"/>
  <c r="P482"/>
  <c r="P483"/>
  <c r="P484"/>
  <c r="P485"/>
  <c r="P486"/>
  <c r="P487"/>
  <c r="P488"/>
  <c r="P489"/>
  <c r="P490"/>
  <c r="P491"/>
  <c r="P492"/>
  <c r="P493"/>
  <c r="P494"/>
  <c r="P495"/>
  <c r="P496"/>
  <c r="P497"/>
  <c r="P498"/>
  <c r="P499"/>
  <c r="P500"/>
  <c r="P501"/>
  <c r="P502"/>
  <c r="O72"/>
  <c r="O73"/>
  <c r="O74"/>
  <c r="O75"/>
  <c r="O76"/>
  <c r="O77"/>
  <c r="O78"/>
  <c r="O79"/>
  <c r="O80"/>
  <c r="O81"/>
  <c r="O82"/>
  <c r="O83"/>
  <c r="O84"/>
  <c r="O85"/>
  <c r="O86"/>
  <c r="O87"/>
  <c r="O88"/>
  <c r="O89"/>
  <c r="O90"/>
  <c r="O91"/>
  <c r="O92"/>
  <c r="O93"/>
  <c r="O94"/>
  <c r="O95"/>
  <c r="O96"/>
  <c r="O97"/>
  <c r="O98"/>
  <c r="O99"/>
  <c r="O100"/>
  <c r="O101"/>
  <c r="O102"/>
  <c r="O103"/>
  <c r="O104"/>
  <c r="O105"/>
  <c r="O106"/>
  <c r="O107"/>
  <c r="O108"/>
  <c r="O109"/>
  <c r="O110"/>
  <c r="O111"/>
  <c r="O112"/>
  <c r="O113"/>
  <c r="O114"/>
  <c r="O115"/>
  <c r="O116"/>
  <c r="O117"/>
  <c r="O118"/>
  <c r="O119"/>
  <c r="O120"/>
  <c r="O121"/>
  <c r="O122"/>
  <c r="O123"/>
  <c r="O124"/>
  <c r="O125"/>
  <c r="O126"/>
  <c r="O127"/>
  <c r="O128"/>
  <c r="O129"/>
  <c r="O130"/>
  <c r="O131"/>
  <c r="O132"/>
  <c r="O133"/>
  <c r="O134"/>
  <c r="O135"/>
  <c r="O136"/>
  <c r="O137"/>
  <c r="O138"/>
  <c r="O139"/>
  <c r="O140"/>
  <c r="O141"/>
  <c r="O142"/>
  <c r="O143"/>
  <c r="O144"/>
  <c r="O145"/>
  <c r="O146"/>
  <c r="O147"/>
  <c r="O148"/>
  <c r="O149"/>
  <c r="O150"/>
  <c r="O151"/>
  <c r="O152"/>
  <c r="O153"/>
  <c r="O154"/>
  <c r="O155"/>
  <c r="O156"/>
  <c r="O157"/>
  <c r="O158"/>
  <c r="O159"/>
  <c r="O160"/>
  <c r="O161"/>
  <c r="O162"/>
  <c r="O163"/>
  <c r="O164"/>
  <c r="O165"/>
  <c r="O166"/>
  <c r="O167"/>
  <c r="O168"/>
  <c r="O169"/>
  <c r="O170"/>
  <c r="O171"/>
  <c r="O172"/>
  <c r="O173"/>
  <c r="O174"/>
  <c r="O175"/>
  <c r="O176"/>
  <c r="O177"/>
  <c r="O178"/>
  <c r="O179"/>
  <c r="O180"/>
  <c r="O181"/>
  <c r="O182"/>
  <c r="O183"/>
  <c r="O184"/>
  <c r="O185"/>
  <c r="O186"/>
  <c r="O187"/>
  <c r="O188"/>
  <c r="O189"/>
  <c r="O190"/>
  <c r="O191"/>
  <c r="O192"/>
  <c r="O193"/>
  <c r="O194"/>
  <c r="O195"/>
  <c r="O196"/>
  <c r="O197"/>
  <c r="O198"/>
  <c r="O199"/>
  <c r="O200"/>
  <c r="O201"/>
  <c r="O202"/>
  <c r="O203"/>
  <c r="O204"/>
  <c r="O205"/>
  <c r="O206"/>
  <c r="O207"/>
  <c r="O208"/>
  <c r="O209"/>
  <c r="O210"/>
  <c r="O211"/>
  <c r="O212"/>
  <c r="O213"/>
  <c r="O214"/>
  <c r="O215"/>
  <c r="O216"/>
  <c r="O217"/>
  <c r="O218"/>
  <c r="O219"/>
  <c r="O220"/>
  <c r="O221"/>
  <c r="O222"/>
  <c r="O223"/>
  <c r="O224"/>
  <c r="O225"/>
  <c r="O226"/>
  <c r="O227"/>
  <c r="O228"/>
  <c r="O229"/>
  <c r="O230"/>
  <c r="O231"/>
  <c r="O232"/>
  <c r="O233"/>
  <c r="O234"/>
  <c r="O235"/>
  <c r="O236"/>
  <c r="O237"/>
  <c r="O238"/>
  <c r="O239"/>
  <c r="O240"/>
  <c r="O241"/>
  <c r="O242"/>
  <c r="O243"/>
  <c r="O244"/>
  <c r="O245"/>
  <c r="O246"/>
  <c r="O247"/>
  <c r="O248"/>
  <c r="O249"/>
  <c r="O250"/>
  <c r="O251"/>
  <c r="O252"/>
  <c r="O253"/>
  <c r="O254"/>
  <c r="O255"/>
  <c r="O256"/>
  <c r="O257"/>
  <c r="O258"/>
  <c r="O259"/>
  <c r="O260"/>
  <c r="O261"/>
  <c r="O262"/>
  <c r="O263"/>
  <c r="O264"/>
  <c r="O265"/>
  <c r="O266"/>
  <c r="O267"/>
  <c r="O268"/>
  <c r="O269"/>
  <c r="O270"/>
  <c r="O271"/>
  <c r="O272"/>
  <c r="O273"/>
  <c r="O274"/>
  <c r="O275"/>
  <c r="O276"/>
  <c r="O277"/>
  <c r="O278"/>
  <c r="O279"/>
  <c r="O280"/>
  <c r="O281"/>
  <c r="O282"/>
  <c r="O283"/>
  <c r="O284"/>
  <c r="O285"/>
  <c r="O286"/>
  <c r="O287"/>
  <c r="O288"/>
  <c r="O289"/>
  <c r="O290"/>
  <c r="O291"/>
  <c r="O292"/>
  <c r="O293"/>
  <c r="O294"/>
  <c r="O295"/>
  <c r="O296"/>
  <c r="O297"/>
  <c r="O298"/>
  <c r="O299"/>
  <c r="O300"/>
  <c r="O301"/>
  <c r="O302"/>
  <c r="O303"/>
  <c r="O304"/>
  <c r="O305"/>
  <c r="O306"/>
  <c r="O307"/>
  <c r="O308"/>
  <c r="O309"/>
  <c r="O310"/>
  <c r="O311"/>
  <c r="O312"/>
  <c r="O313"/>
  <c r="O314"/>
  <c r="O315"/>
  <c r="O316"/>
  <c r="O317"/>
  <c r="O318"/>
  <c r="O319"/>
  <c r="O320"/>
  <c r="O321"/>
  <c r="O322"/>
  <c r="O323"/>
  <c r="O324"/>
  <c r="O325"/>
  <c r="O326"/>
  <c r="O327"/>
  <c r="O328"/>
  <c r="O329"/>
  <c r="O330"/>
  <c r="O331"/>
  <c r="O332"/>
  <c r="O333"/>
  <c r="O334"/>
  <c r="O335"/>
  <c r="O336"/>
  <c r="O337"/>
  <c r="O338"/>
  <c r="O339"/>
  <c r="O340"/>
  <c r="O341"/>
  <c r="O342"/>
  <c r="O343"/>
  <c r="O344"/>
  <c r="O345"/>
  <c r="O346"/>
  <c r="O347"/>
  <c r="O348"/>
  <c r="O349"/>
  <c r="O350"/>
  <c r="O351"/>
  <c r="O352"/>
  <c r="O353"/>
  <c r="O354"/>
  <c r="O355"/>
  <c r="O356"/>
  <c r="O357"/>
  <c r="O358"/>
  <c r="O359"/>
  <c r="O360"/>
  <c r="O361"/>
  <c r="O362"/>
  <c r="O363"/>
  <c r="O364"/>
  <c r="O365"/>
  <c r="O366"/>
  <c r="O367"/>
  <c r="O368"/>
  <c r="O369"/>
  <c r="O370"/>
  <c r="O371"/>
  <c r="O372"/>
  <c r="O373"/>
  <c r="O374"/>
  <c r="O375"/>
  <c r="O376"/>
  <c r="O377"/>
  <c r="O378"/>
  <c r="O379"/>
  <c r="O380"/>
  <c r="O381"/>
  <c r="O382"/>
  <c r="O383"/>
  <c r="O384"/>
  <c r="O385"/>
  <c r="O386"/>
  <c r="O387"/>
  <c r="O388"/>
  <c r="O389"/>
  <c r="O390"/>
  <c r="O391"/>
  <c r="O392"/>
  <c r="O393"/>
  <c r="O394"/>
  <c r="O395"/>
  <c r="O396"/>
  <c r="O397"/>
  <c r="O398"/>
  <c r="O399"/>
  <c r="O400"/>
  <c r="O401"/>
  <c r="O402"/>
  <c r="O403"/>
  <c r="O404"/>
  <c r="O405"/>
  <c r="O406"/>
  <c r="O407"/>
  <c r="O408"/>
  <c r="O409"/>
  <c r="O410"/>
  <c r="O411"/>
  <c r="O412"/>
  <c r="O413"/>
  <c r="O414"/>
  <c r="O415"/>
  <c r="O416"/>
  <c r="O417"/>
  <c r="O418"/>
  <c r="O419"/>
  <c r="O420"/>
  <c r="O421"/>
  <c r="O422"/>
  <c r="O423"/>
  <c r="O424"/>
  <c r="O425"/>
  <c r="O426"/>
  <c r="O427"/>
  <c r="O428"/>
  <c r="O429"/>
  <c r="O430"/>
  <c r="O431"/>
  <c r="O432"/>
  <c r="O433"/>
  <c r="O434"/>
  <c r="O435"/>
  <c r="O436"/>
  <c r="O437"/>
  <c r="O438"/>
  <c r="O439"/>
  <c r="O440"/>
  <c r="O441"/>
  <c r="O442"/>
  <c r="O443"/>
  <c r="O444"/>
  <c r="O445"/>
  <c r="O446"/>
  <c r="O447"/>
  <c r="O448"/>
  <c r="O449"/>
  <c r="O450"/>
  <c r="O451"/>
  <c r="O452"/>
  <c r="O453"/>
  <c r="O454"/>
  <c r="O455"/>
  <c r="O456"/>
  <c r="O457"/>
  <c r="O458"/>
  <c r="O459"/>
  <c r="O460"/>
  <c r="O461"/>
  <c r="O462"/>
  <c r="O463"/>
  <c r="O464"/>
  <c r="O465"/>
  <c r="O466"/>
  <c r="O467"/>
  <c r="O468"/>
  <c r="O469"/>
  <c r="O470"/>
  <c r="O471"/>
  <c r="O472"/>
  <c r="O473"/>
  <c r="O474"/>
  <c r="O475"/>
  <c r="O476"/>
  <c r="O477"/>
  <c r="O478"/>
  <c r="O479"/>
  <c r="O480"/>
  <c r="O481"/>
  <c r="O482"/>
  <c r="O483"/>
  <c r="O484"/>
  <c r="O485"/>
  <c r="O486"/>
  <c r="O487"/>
  <c r="O488"/>
  <c r="O489"/>
  <c r="O490"/>
  <c r="O491"/>
  <c r="O492"/>
  <c r="O493"/>
  <c r="O494"/>
  <c r="O495"/>
  <c r="O496"/>
  <c r="O497"/>
  <c r="O498"/>
  <c r="O499"/>
  <c r="O500"/>
  <c r="O501"/>
  <c r="O502"/>
  <c r="N72"/>
  <c r="N73"/>
  <c r="N74"/>
  <c r="N75"/>
  <c r="N76"/>
  <c r="N77"/>
  <c r="N78"/>
  <c r="N79"/>
  <c r="N80"/>
  <c r="N81"/>
  <c r="N82"/>
  <c r="N83"/>
  <c r="N84"/>
  <c r="N85"/>
  <c r="N86"/>
  <c r="N87"/>
  <c r="N88"/>
  <c r="N89"/>
  <c r="N90"/>
  <c r="N91"/>
  <c r="N92"/>
  <c r="N93"/>
  <c r="N94"/>
  <c r="N95"/>
  <c r="N96"/>
  <c r="N97"/>
  <c r="N98"/>
  <c r="N99"/>
  <c r="N100"/>
  <c r="N101"/>
  <c r="N102"/>
  <c r="N103"/>
  <c r="N104"/>
  <c r="N105"/>
  <c r="N106"/>
  <c r="N107"/>
  <c r="N108"/>
  <c r="N109"/>
  <c r="N110"/>
  <c r="N111"/>
  <c r="N112"/>
  <c r="N113"/>
  <c r="N114"/>
  <c r="N115"/>
  <c r="N116"/>
  <c r="N117"/>
  <c r="N118"/>
  <c r="N119"/>
  <c r="N120"/>
  <c r="N121"/>
  <c r="N122"/>
  <c r="N123"/>
  <c r="N124"/>
  <c r="N125"/>
  <c r="N126"/>
  <c r="N127"/>
  <c r="N128"/>
  <c r="N129"/>
  <c r="N130"/>
  <c r="N131"/>
  <c r="N132"/>
  <c r="N133"/>
  <c r="N134"/>
  <c r="N135"/>
  <c r="N136"/>
  <c r="N137"/>
  <c r="N138"/>
  <c r="N139"/>
  <c r="N140"/>
  <c r="N141"/>
  <c r="N142"/>
  <c r="N143"/>
  <c r="N144"/>
  <c r="N145"/>
  <c r="N146"/>
  <c r="N147"/>
  <c r="N148"/>
  <c r="N149"/>
  <c r="N150"/>
  <c r="N151"/>
  <c r="N152"/>
  <c r="N153"/>
  <c r="N154"/>
  <c r="N155"/>
  <c r="N156"/>
  <c r="N157"/>
  <c r="N158"/>
  <c r="N159"/>
  <c r="N160"/>
  <c r="N161"/>
  <c r="N162"/>
  <c r="N163"/>
  <c r="N164"/>
  <c r="N165"/>
  <c r="N166"/>
  <c r="N167"/>
  <c r="N168"/>
  <c r="N169"/>
  <c r="N170"/>
  <c r="N171"/>
  <c r="N172"/>
  <c r="N173"/>
  <c r="N174"/>
  <c r="N175"/>
  <c r="N176"/>
  <c r="N177"/>
  <c r="N178"/>
  <c r="N179"/>
  <c r="N180"/>
  <c r="N181"/>
  <c r="N182"/>
  <c r="N183"/>
  <c r="N184"/>
  <c r="N185"/>
  <c r="N186"/>
  <c r="N187"/>
  <c r="N188"/>
  <c r="N189"/>
  <c r="N190"/>
  <c r="N191"/>
  <c r="N192"/>
  <c r="N193"/>
  <c r="N194"/>
  <c r="N195"/>
  <c r="N196"/>
  <c r="N197"/>
  <c r="N198"/>
  <c r="N199"/>
  <c r="N200"/>
  <c r="N201"/>
  <c r="N202"/>
  <c r="N203"/>
  <c r="N204"/>
  <c r="N205"/>
  <c r="N206"/>
  <c r="N207"/>
  <c r="N208"/>
  <c r="N209"/>
  <c r="N210"/>
  <c r="N211"/>
  <c r="N212"/>
  <c r="N213"/>
  <c r="N214"/>
  <c r="N215"/>
  <c r="N216"/>
  <c r="N217"/>
  <c r="N218"/>
  <c r="N219"/>
  <c r="N220"/>
  <c r="N221"/>
  <c r="N222"/>
  <c r="N223"/>
  <c r="N224"/>
  <c r="N225"/>
  <c r="N226"/>
  <c r="N227"/>
  <c r="N228"/>
  <c r="N229"/>
  <c r="N230"/>
  <c r="N231"/>
  <c r="N232"/>
  <c r="N233"/>
  <c r="N234"/>
  <c r="N235"/>
  <c r="N236"/>
  <c r="N237"/>
  <c r="N238"/>
  <c r="N239"/>
  <c r="N240"/>
  <c r="N241"/>
  <c r="N242"/>
  <c r="N243"/>
  <c r="N244"/>
  <c r="N245"/>
  <c r="N246"/>
  <c r="N247"/>
  <c r="N248"/>
  <c r="N249"/>
  <c r="N250"/>
  <c r="N251"/>
  <c r="N252"/>
  <c r="N253"/>
  <c r="N254"/>
  <c r="N255"/>
  <c r="N256"/>
  <c r="N257"/>
  <c r="N258"/>
  <c r="N259"/>
  <c r="N260"/>
  <c r="N261"/>
  <c r="N262"/>
  <c r="N263"/>
  <c r="N264"/>
  <c r="N265"/>
  <c r="N266"/>
  <c r="N267"/>
  <c r="N268"/>
  <c r="N269"/>
  <c r="N270"/>
  <c r="N271"/>
  <c r="N272"/>
  <c r="N273"/>
  <c r="N274"/>
  <c r="N275"/>
  <c r="N276"/>
  <c r="N277"/>
  <c r="N278"/>
  <c r="N279"/>
  <c r="N280"/>
  <c r="N281"/>
  <c r="N282"/>
  <c r="N283"/>
  <c r="N284"/>
  <c r="N285"/>
  <c r="N286"/>
  <c r="N287"/>
  <c r="N288"/>
  <c r="N289"/>
  <c r="N290"/>
  <c r="N291"/>
  <c r="N292"/>
  <c r="N293"/>
  <c r="N294"/>
  <c r="N295"/>
  <c r="N296"/>
  <c r="N297"/>
  <c r="N298"/>
  <c r="N299"/>
  <c r="N300"/>
  <c r="N301"/>
  <c r="N302"/>
  <c r="N303"/>
  <c r="N304"/>
  <c r="N305"/>
  <c r="N306"/>
  <c r="N307"/>
  <c r="N308"/>
  <c r="N309"/>
  <c r="N310"/>
  <c r="N311"/>
  <c r="N312"/>
  <c r="N313"/>
  <c r="N314"/>
  <c r="N315"/>
  <c r="N316"/>
  <c r="N317"/>
  <c r="N318"/>
  <c r="N319"/>
  <c r="N320"/>
  <c r="N321"/>
  <c r="N322"/>
  <c r="N323"/>
  <c r="N324"/>
  <c r="N325"/>
  <c r="N326"/>
  <c r="N327"/>
  <c r="N328"/>
  <c r="N329"/>
  <c r="N330"/>
  <c r="N331"/>
  <c r="N332"/>
  <c r="N333"/>
  <c r="N334"/>
  <c r="N335"/>
  <c r="N336"/>
  <c r="N337"/>
  <c r="N338"/>
  <c r="N339"/>
  <c r="N340"/>
  <c r="N341"/>
  <c r="N342"/>
  <c r="N343"/>
  <c r="N344"/>
  <c r="N345"/>
  <c r="N346"/>
  <c r="N347"/>
  <c r="N348"/>
  <c r="N349"/>
  <c r="N350"/>
  <c r="N351"/>
  <c r="N352"/>
  <c r="N353"/>
  <c r="N354"/>
  <c r="N355"/>
  <c r="N356"/>
  <c r="N357"/>
  <c r="N358"/>
  <c r="N359"/>
  <c r="N360"/>
  <c r="N361"/>
  <c r="N362"/>
  <c r="N363"/>
  <c r="N364"/>
  <c r="N365"/>
  <c r="N366"/>
  <c r="N367"/>
  <c r="N368"/>
  <c r="N369"/>
  <c r="N370"/>
  <c r="N371"/>
  <c r="N372"/>
  <c r="N373"/>
  <c r="N374"/>
  <c r="N375"/>
  <c r="N376"/>
  <c r="N377"/>
  <c r="N378"/>
  <c r="N379"/>
  <c r="N380"/>
  <c r="N381"/>
  <c r="N382"/>
  <c r="N383"/>
  <c r="N384"/>
  <c r="N385"/>
  <c r="N386"/>
  <c r="N387"/>
  <c r="N388"/>
  <c r="N389"/>
  <c r="N390"/>
  <c r="N391"/>
  <c r="N392"/>
  <c r="N393"/>
  <c r="N394"/>
  <c r="N395"/>
  <c r="N396"/>
  <c r="N397"/>
  <c r="N398"/>
  <c r="N399"/>
  <c r="N400"/>
  <c r="N401"/>
  <c r="N402"/>
  <c r="N403"/>
  <c r="N404"/>
  <c r="N405"/>
  <c r="N406"/>
  <c r="N407"/>
  <c r="N408"/>
  <c r="N409"/>
  <c r="N410"/>
  <c r="N411"/>
  <c r="N412"/>
  <c r="N413"/>
  <c r="N414"/>
  <c r="N415"/>
  <c r="N416"/>
  <c r="N417"/>
  <c r="N418"/>
  <c r="N419"/>
  <c r="N420"/>
  <c r="N421"/>
  <c r="N422"/>
  <c r="N423"/>
  <c r="N424"/>
  <c r="N425"/>
  <c r="N426"/>
  <c r="N427"/>
  <c r="N428"/>
  <c r="N429"/>
  <c r="N430"/>
  <c r="N431"/>
  <c r="N432"/>
  <c r="N433"/>
  <c r="N434"/>
  <c r="N435"/>
  <c r="N436"/>
  <c r="N437"/>
  <c r="N438"/>
  <c r="N439"/>
  <c r="N440"/>
  <c r="N441"/>
  <c r="N442"/>
  <c r="N443"/>
  <c r="N444"/>
  <c r="N445"/>
  <c r="N446"/>
  <c r="N447"/>
  <c r="N448"/>
  <c r="N449"/>
  <c r="N450"/>
  <c r="N451"/>
  <c r="N452"/>
  <c r="N453"/>
  <c r="N454"/>
  <c r="N455"/>
  <c r="N456"/>
  <c r="N457"/>
  <c r="N458"/>
  <c r="N459"/>
  <c r="N460"/>
  <c r="N461"/>
  <c r="N462"/>
  <c r="N463"/>
  <c r="N464"/>
  <c r="N465"/>
  <c r="N466"/>
  <c r="N467"/>
  <c r="N468"/>
  <c r="N469"/>
  <c r="N470"/>
  <c r="N471"/>
  <c r="N472"/>
  <c r="N473"/>
  <c r="N474"/>
  <c r="N475"/>
  <c r="N476"/>
  <c r="N477"/>
  <c r="N478"/>
  <c r="N479"/>
  <c r="N480"/>
  <c r="N481"/>
  <c r="N482"/>
  <c r="N483"/>
  <c r="N484"/>
  <c r="N485"/>
  <c r="N486"/>
  <c r="N487"/>
  <c r="N488"/>
  <c r="N489"/>
  <c r="N490"/>
  <c r="N491"/>
  <c r="N492"/>
  <c r="N493"/>
  <c r="N494"/>
  <c r="N495"/>
  <c r="N496"/>
  <c r="N497"/>
  <c r="N498"/>
  <c r="N499"/>
  <c r="N500"/>
  <c r="N501"/>
  <c r="N502"/>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M188"/>
  <c r="M189"/>
  <c r="M190"/>
  <c r="M191"/>
  <c r="M192"/>
  <c r="M193"/>
  <c r="M194"/>
  <c r="M195"/>
  <c r="M196"/>
  <c r="M197"/>
  <c r="M198"/>
  <c r="M199"/>
  <c r="M200"/>
  <c r="M201"/>
  <c r="M202"/>
  <c r="M203"/>
  <c r="M204"/>
  <c r="M205"/>
  <c r="M206"/>
  <c r="M207"/>
  <c r="M208"/>
  <c r="M209"/>
  <c r="M210"/>
  <c r="M211"/>
  <c r="M212"/>
  <c r="M213"/>
  <c r="M214"/>
  <c r="M215"/>
  <c r="M216"/>
  <c r="M217"/>
  <c r="M218"/>
  <c r="M219"/>
  <c r="M220"/>
  <c r="M221"/>
  <c r="M222"/>
  <c r="M223"/>
  <c r="M224"/>
  <c r="M225"/>
  <c r="M226"/>
  <c r="M227"/>
  <c r="M228"/>
  <c r="M229"/>
  <c r="M230"/>
  <c r="M231"/>
  <c r="M232"/>
  <c r="M233"/>
  <c r="M234"/>
  <c r="M235"/>
  <c r="M236"/>
  <c r="M237"/>
  <c r="M238"/>
  <c r="M239"/>
  <c r="M240"/>
  <c r="M241"/>
  <c r="M242"/>
  <c r="M243"/>
  <c r="M244"/>
  <c r="M245"/>
  <c r="M246"/>
  <c r="M247"/>
  <c r="M248"/>
  <c r="M249"/>
  <c r="M250"/>
  <c r="M251"/>
  <c r="M252"/>
  <c r="M253"/>
  <c r="M254"/>
  <c r="M255"/>
  <c r="M256"/>
  <c r="M257"/>
  <c r="M258"/>
  <c r="M259"/>
  <c r="M260"/>
  <c r="M261"/>
  <c r="M262"/>
  <c r="M263"/>
  <c r="M264"/>
  <c r="M265"/>
  <c r="M266"/>
  <c r="M267"/>
  <c r="M268"/>
  <c r="M269"/>
  <c r="M270"/>
  <c r="M271"/>
  <c r="M272"/>
  <c r="M273"/>
  <c r="M274"/>
  <c r="M275"/>
  <c r="M276"/>
  <c r="M277"/>
  <c r="M278"/>
  <c r="M279"/>
  <c r="M280"/>
  <c r="M281"/>
  <c r="M282"/>
  <c r="M283"/>
  <c r="M284"/>
  <c r="M285"/>
  <c r="M286"/>
  <c r="M287"/>
  <c r="M288"/>
  <c r="M289"/>
  <c r="M290"/>
  <c r="M291"/>
  <c r="M292"/>
  <c r="M293"/>
  <c r="M294"/>
  <c r="M295"/>
  <c r="M296"/>
  <c r="M297"/>
  <c r="M298"/>
  <c r="M299"/>
  <c r="M300"/>
  <c r="M301"/>
  <c r="M302"/>
  <c r="M303"/>
  <c r="M304"/>
  <c r="M305"/>
  <c r="M306"/>
  <c r="M307"/>
  <c r="M308"/>
  <c r="M309"/>
  <c r="M310"/>
  <c r="M311"/>
  <c r="M312"/>
  <c r="M313"/>
  <c r="M314"/>
  <c r="M315"/>
  <c r="M316"/>
  <c r="M317"/>
  <c r="M318"/>
  <c r="M319"/>
  <c r="M320"/>
  <c r="M321"/>
  <c r="M322"/>
  <c r="M323"/>
  <c r="M324"/>
  <c r="M325"/>
  <c r="M326"/>
  <c r="M327"/>
  <c r="M328"/>
  <c r="M329"/>
  <c r="M330"/>
  <c r="M331"/>
  <c r="M332"/>
  <c r="M333"/>
  <c r="M334"/>
  <c r="M335"/>
  <c r="M336"/>
  <c r="M337"/>
  <c r="M338"/>
  <c r="M339"/>
  <c r="M340"/>
  <c r="M341"/>
  <c r="M342"/>
  <c r="M343"/>
  <c r="M344"/>
  <c r="M345"/>
  <c r="M346"/>
  <c r="M347"/>
  <c r="M348"/>
  <c r="M349"/>
  <c r="M350"/>
  <c r="M351"/>
  <c r="M352"/>
  <c r="M353"/>
  <c r="M354"/>
  <c r="M355"/>
  <c r="M356"/>
  <c r="M357"/>
  <c r="M358"/>
  <c r="M359"/>
  <c r="M360"/>
  <c r="M361"/>
  <c r="M362"/>
  <c r="M363"/>
  <c r="M364"/>
  <c r="M365"/>
  <c r="M366"/>
  <c r="M367"/>
  <c r="M368"/>
  <c r="M369"/>
  <c r="M370"/>
  <c r="M371"/>
  <c r="M372"/>
  <c r="M373"/>
  <c r="M374"/>
  <c r="M375"/>
  <c r="M376"/>
  <c r="M377"/>
  <c r="M378"/>
  <c r="M379"/>
  <c r="M380"/>
  <c r="M381"/>
  <c r="M382"/>
  <c r="M383"/>
  <c r="M384"/>
  <c r="M385"/>
  <c r="M386"/>
  <c r="M387"/>
  <c r="M388"/>
  <c r="M389"/>
  <c r="M390"/>
  <c r="M391"/>
  <c r="M392"/>
  <c r="M393"/>
  <c r="M394"/>
  <c r="M395"/>
  <c r="M396"/>
  <c r="M397"/>
  <c r="M398"/>
  <c r="M399"/>
  <c r="M400"/>
  <c r="M401"/>
  <c r="M402"/>
  <c r="M403"/>
  <c r="M404"/>
  <c r="M405"/>
  <c r="M406"/>
  <c r="M407"/>
  <c r="M408"/>
  <c r="M409"/>
  <c r="M410"/>
  <c r="M411"/>
  <c r="M412"/>
  <c r="M413"/>
  <c r="M414"/>
  <c r="M415"/>
  <c r="M416"/>
  <c r="M417"/>
  <c r="M418"/>
  <c r="M419"/>
  <c r="M420"/>
  <c r="M421"/>
  <c r="M422"/>
  <c r="M423"/>
  <c r="M424"/>
  <c r="M425"/>
  <c r="M426"/>
  <c r="M427"/>
  <c r="M428"/>
  <c r="M429"/>
  <c r="M430"/>
  <c r="M431"/>
  <c r="M432"/>
  <c r="M433"/>
  <c r="M434"/>
  <c r="M435"/>
  <c r="M436"/>
  <c r="M437"/>
  <c r="M438"/>
  <c r="M439"/>
  <c r="M440"/>
  <c r="M441"/>
  <c r="M442"/>
  <c r="M443"/>
  <c r="M444"/>
  <c r="M445"/>
  <c r="M446"/>
  <c r="M447"/>
  <c r="M448"/>
  <c r="M449"/>
  <c r="M450"/>
  <c r="M451"/>
  <c r="M452"/>
  <c r="M453"/>
  <c r="M454"/>
  <c r="M455"/>
  <c r="M456"/>
  <c r="M457"/>
  <c r="M458"/>
  <c r="M459"/>
  <c r="M460"/>
  <c r="M461"/>
  <c r="M462"/>
  <c r="M463"/>
  <c r="M464"/>
  <c r="M465"/>
  <c r="M466"/>
  <c r="M467"/>
  <c r="M468"/>
  <c r="M469"/>
  <c r="M470"/>
  <c r="M471"/>
  <c r="M472"/>
  <c r="M473"/>
  <c r="M474"/>
  <c r="M475"/>
  <c r="M476"/>
  <c r="M477"/>
  <c r="M478"/>
  <c r="M479"/>
  <c r="M480"/>
  <c r="M481"/>
  <c r="M482"/>
  <c r="M483"/>
  <c r="M484"/>
  <c r="M485"/>
  <c r="M486"/>
  <c r="M487"/>
  <c r="M488"/>
  <c r="M489"/>
  <c r="M490"/>
  <c r="M491"/>
  <c r="M492"/>
  <c r="M493"/>
  <c r="M494"/>
  <c r="M495"/>
  <c r="M496"/>
  <c r="M497"/>
  <c r="M498"/>
  <c r="M499"/>
  <c r="M500"/>
  <c r="M501"/>
  <c r="M502"/>
  <c r="L72"/>
  <c r="L73"/>
  <c r="L74"/>
  <c r="L75"/>
  <c r="L76"/>
  <c r="L77"/>
  <c r="L78"/>
  <c r="L79"/>
  <c r="L80"/>
  <c r="L81"/>
  <c r="L82"/>
  <c r="L83"/>
  <c r="L84"/>
  <c r="L85"/>
  <c r="L86"/>
  <c r="L87"/>
  <c r="L88"/>
  <c r="L89"/>
  <c r="L90"/>
  <c r="L91"/>
  <c r="L92"/>
  <c r="L93"/>
  <c r="L94"/>
  <c r="L95"/>
  <c r="L96"/>
  <c r="L97"/>
  <c r="L98"/>
  <c r="L99"/>
  <c r="L100"/>
  <c r="L101"/>
  <c r="L102"/>
  <c r="L103"/>
  <c r="L104"/>
  <c r="L105"/>
  <c r="L106"/>
  <c r="L107"/>
  <c r="L108"/>
  <c r="L109"/>
  <c r="L110"/>
  <c r="L111"/>
  <c r="L112"/>
  <c r="L113"/>
  <c r="L114"/>
  <c r="L115"/>
  <c r="L116"/>
  <c r="L117"/>
  <c r="L118"/>
  <c r="L119"/>
  <c r="L120"/>
  <c r="L121"/>
  <c r="L122"/>
  <c r="L123"/>
  <c r="L124"/>
  <c r="L125"/>
  <c r="L126"/>
  <c r="L127"/>
  <c r="L128"/>
  <c r="L129"/>
  <c r="L130"/>
  <c r="L131"/>
  <c r="L132"/>
  <c r="L133"/>
  <c r="L134"/>
  <c r="L135"/>
  <c r="L136"/>
  <c r="L137"/>
  <c r="L138"/>
  <c r="L139"/>
  <c r="L140"/>
  <c r="L141"/>
  <c r="L142"/>
  <c r="L143"/>
  <c r="L144"/>
  <c r="L145"/>
  <c r="L146"/>
  <c r="L147"/>
  <c r="L148"/>
  <c r="L149"/>
  <c r="L150"/>
  <c r="L151"/>
  <c r="L152"/>
  <c r="L153"/>
  <c r="L154"/>
  <c r="L155"/>
  <c r="L156"/>
  <c r="L157"/>
  <c r="L158"/>
  <c r="L159"/>
  <c r="L160"/>
  <c r="L161"/>
  <c r="L162"/>
  <c r="L163"/>
  <c r="L164"/>
  <c r="L165"/>
  <c r="L166"/>
  <c r="L167"/>
  <c r="L168"/>
  <c r="L169"/>
  <c r="L170"/>
  <c r="L171"/>
  <c r="L172"/>
  <c r="L173"/>
  <c r="L174"/>
  <c r="L175"/>
  <c r="L176"/>
  <c r="L177"/>
  <c r="L178"/>
  <c r="L179"/>
  <c r="L180"/>
  <c r="L181"/>
  <c r="L182"/>
  <c r="L183"/>
  <c r="L184"/>
  <c r="L185"/>
  <c r="L186"/>
  <c r="L187"/>
  <c r="L188"/>
  <c r="L189"/>
  <c r="L190"/>
  <c r="L191"/>
  <c r="L192"/>
  <c r="L193"/>
  <c r="L194"/>
  <c r="L195"/>
  <c r="L196"/>
  <c r="L197"/>
  <c r="L198"/>
  <c r="L199"/>
  <c r="L200"/>
  <c r="L201"/>
  <c r="L202"/>
  <c r="L203"/>
  <c r="L204"/>
  <c r="L205"/>
  <c r="L206"/>
  <c r="L207"/>
  <c r="L208"/>
  <c r="L209"/>
  <c r="L210"/>
  <c r="L211"/>
  <c r="L212"/>
  <c r="L213"/>
  <c r="L214"/>
  <c r="L215"/>
  <c r="L216"/>
  <c r="L217"/>
  <c r="L218"/>
  <c r="L219"/>
  <c r="L220"/>
  <c r="L221"/>
  <c r="L222"/>
  <c r="L223"/>
  <c r="L224"/>
  <c r="L225"/>
  <c r="L226"/>
  <c r="L227"/>
  <c r="L228"/>
  <c r="L229"/>
  <c r="L230"/>
  <c r="L231"/>
  <c r="L232"/>
  <c r="L233"/>
  <c r="L234"/>
  <c r="L235"/>
  <c r="L236"/>
  <c r="L237"/>
  <c r="L238"/>
  <c r="L239"/>
  <c r="L240"/>
  <c r="L241"/>
  <c r="L242"/>
  <c r="L243"/>
  <c r="L244"/>
  <c r="L245"/>
  <c r="L246"/>
  <c r="L247"/>
  <c r="L248"/>
  <c r="L249"/>
  <c r="L250"/>
  <c r="L251"/>
  <c r="L252"/>
  <c r="L253"/>
  <c r="L254"/>
  <c r="L255"/>
  <c r="L256"/>
  <c r="L257"/>
  <c r="L258"/>
  <c r="L259"/>
  <c r="L260"/>
  <c r="L261"/>
  <c r="L262"/>
  <c r="L263"/>
  <c r="L264"/>
  <c r="L265"/>
  <c r="L266"/>
  <c r="L267"/>
  <c r="L268"/>
  <c r="L269"/>
  <c r="L270"/>
  <c r="L271"/>
  <c r="L272"/>
  <c r="L273"/>
  <c r="L274"/>
  <c r="L275"/>
  <c r="L276"/>
  <c r="L277"/>
  <c r="L278"/>
  <c r="L279"/>
  <c r="L280"/>
  <c r="L281"/>
  <c r="L282"/>
  <c r="L283"/>
  <c r="L284"/>
  <c r="L285"/>
  <c r="L286"/>
  <c r="L287"/>
  <c r="L288"/>
  <c r="L289"/>
  <c r="L290"/>
  <c r="L291"/>
  <c r="L292"/>
  <c r="L293"/>
  <c r="L294"/>
  <c r="L295"/>
  <c r="L296"/>
  <c r="L297"/>
  <c r="L298"/>
  <c r="L299"/>
  <c r="L300"/>
  <c r="L301"/>
  <c r="L302"/>
  <c r="L303"/>
  <c r="L304"/>
  <c r="L305"/>
  <c r="L306"/>
  <c r="L307"/>
  <c r="L308"/>
  <c r="L309"/>
  <c r="L310"/>
  <c r="L311"/>
  <c r="L312"/>
  <c r="L313"/>
  <c r="L314"/>
  <c r="L315"/>
  <c r="L316"/>
  <c r="L317"/>
  <c r="L318"/>
  <c r="L319"/>
  <c r="L320"/>
  <c r="L321"/>
  <c r="L322"/>
  <c r="L323"/>
  <c r="L324"/>
  <c r="L325"/>
  <c r="L326"/>
  <c r="L327"/>
  <c r="L328"/>
  <c r="L329"/>
  <c r="L330"/>
  <c r="L331"/>
  <c r="L332"/>
  <c r="L333"/>
  <c r="L334"/>
  <c r="L335"/>
  <c r="L336"/>
  <c r="L337"/>
  <c r="L338"/>
  <c r="L339"/>
  <c r="L340"/>
  <c r="L341"/>
  <c r="L342"/>
  <c r="L343"/>
  <c r="L344"/>
  <c r="L345"/>
  <c r="L346"/>
  <c r="L347"/>
  <c r="L348"/>
  <c r="L349"/>
  <c r="L350"/>
  <c r="L351"/>
  <c r="L352"/>
  <c r="L353"/>
  <c r="L354"/>
  <c r="L355"/>
  <c r="L356"/>
  <c r="L357"/>
  <c r="L358"/>
  <c r="L359"/>
  <c r="L360"/>
  <c r="L361"/>
  <c r="L362"/>
  <c r="L363"/>
  <c r="L364"/>
  <c r="L365"/>
  <c r="L366"/>
  <c r="L367"/>
  <c r="L368"/>
  <c r="L369"/>
  <c r="L370"/>
  <c r="L371"/>
  <c r="L372"/>
  <c r="L373"/>
  <c r="L374"/>
  <c r="L375"/>
  <c r="L376"/>
  <c r="L377"/>
  <c r="L378"/>
  <c r="L379"/>
  <c r="L380"/>
  <c r="L381"/>
  <c r="L382"/>
  <c r="L383"/>
  <c r="L384"/>
  <c r="L385"/>
  <c r="L386"/>
  <c r="L387"/>
  <c r="L388"/>
  <c r="L389"/>
  <c r="L390"/>
  <c r="L391"/>
  <c r="L392"/>
  <c r="L393"/>
  <c r="L394"/>
  <c r="L395"/>
  <c r="L396"/>
  <c r="L397"/>
  <c r="L398"/>
  <c r="L399"/>
  <c r="L400"/>
  <c r="L401"/>
  <c r="L402"/>
  <c r="L403"/>
  <c r="L404"/>
  <c r="L405"/>
  <c r="L406"/>
  <c r="L407"/>
  <c r="L408"/>
  <c r="L409"/>
  <c r="L410"/>
  <c r="L411"/>
  <c r="L412"/>
  <c r="L413"/>
  <c r="L414"/>
  <c r="L415"/>
  <c r="L416"/>
  <c r="L417"/>
  <c r="L418"/>
  <c r="L419"/>
  <c r="L420"/>
  <c r="L421"/>
  <c r="L422"/>
  <c r="L423"/>
  <c r="L424"/>
  <c r="L425"/>
  <c r="L426"/>
  <c r="L427"/>
  <c r="L428"/>
  <c r="L429"/>
  <c r="L430"/>
  <c r="L431"/>
  <c r="L432"/>
  <c r="L433"/>
  <c r="L434"/>
  <c r="L435"/>
  <c r="L436"/>
  <c r="L437"/>
  <c r="L438"/>
  <c r="L439"/>
  <c r="L440"/>
  <c r="L441"/>
  <c r="L442"/>
  <c r="L443"/>
  <c r="L444"/>
  <c r="L445"/>
  <c r="L446"/>
  <c r="L447"/>
  <c r="L448"/>
  <c r="L449"/>
  <c r="L450"/>
  <c r="L451"/>
  <c r="L452"/>
  <c r="L453"/>
  <c r="L454"/>
  <c r="L455"/>
  <c r="L456"/>
  <c r="L457"/>
  <c r="L458"/>
  <c r="L459"/>
  <c r="L460"/>
  <c r="L461"/>
  <c r="L462"/>
  <c r="L463"/>
  <c r="L464"/>
  <c r="L465"/>
  <c r="L466"/>
  <c r="L467"/>
  <c r="L468"/>
  <c r="L469"/>
  <c r="L470"/>
  <c r="L471"/>
  <c r="L472"/>
  <c r="L473"/>
  <c r="L474"/>
  <c r="L475"/>
  <c r="L476"/>
  <c r="L477"/>
  <c r="L478"/>
  <c r="L479"/>
  <c r="L480"/>
  <c r="L481"/>
  <c r="L482"/>
  <c r="L483"/>
  <c r="L484"/>
  <c r="L485"/>
  <c r="L486"/>
  <c r="L487"/>
  <c r="L488"/>
  <c r="L489"/>
  <c r="L490"/>
  <c r="L491"/>
  <c r="L492"/>
  <c r="L493"/>
  <c r="L494"/>
  <c r="L495"/>
  <c r="L496"/>
  <c r="L497"/>
  <c r="L498"/>
  <c r="L499"/>
  <c r="L500"/>
  <c r="L501"/>
  <c r="L502"/>
  <c r="K72"/>
  <c r="K73"/>
  <c r="K74"/>
  <c r="K75"/>
  <c r="K76"/>
  <c r="K77"/>
  <c r="K78"/>
  <c r="K79"/>
  <c r="K80"/>
  <c r="K81"/>
  <c r="K82"/>
  <c r="K83"/>
  <c r="K84"/>
  <c r="K85"/>
  <c r="K86"/>
  <c r="K87"/>
  <c r="K88"/>
  <c r="K89"/>
  <c r="K90"/>
  <c r="K91"/>
  <c r="K92"/>
  <c r="K93"/>
  <c r="K94"/>
  <c r="K95"/>
  <c r="K96"/>
  <c r="K97"/>
  <c r="K98"/>
  <c r="K99"/>
  <c r="K100"/>
  <c r="K101"/>
  <c r="K102"/>
  <c r="K103"/>
  <c r="K104"/>
  <c r="K105"/>
  <c r="K106"/>
  <c r="K107"/>
  <c r="K108"/>
  <c r="K109"/>
  <c r="K110"/>
  <c r="K111"/>
  <c r="K112"/>
  <c r="K113"/>
  <c r="K114"/>
  <c r="K115"/>
  <c r="K116"/>
  <c r="K117"/>
  <c r="K118"/>
  <c r="K119"/>
  <c r="K120"/>
  <c r="K121"/>
  <c r="K122"/>
  <c r="K123"/>
  <c r="K124"/>
  <c r="K125"/>
  <c r="K126"/>
  <c r="K127"/>
  <c r="K128"/>
  <c r="K129"/>
  <c r="K130"/>
  <c r="K131"/>
  <c r="K132"/>
  <c r="K133"/>
  <c r="K134"/>
  <c r="K135"/>
  <c r="K136"/>
  <c r="K137"/>
  <c r="K138"/>
  <c r="K139"/>
  <c r="K140"/>
  <c r="K141"/>
  <c r="K142"/>
  <c r="K143"/>
  <c r="K144"/>
  <c r="K145"/>
  <c r="K146"/>
  <c r="K147"/>
  <c r="K148"/>
  <c r="K149"/>
  <c r="K150"/>
  <c r="K151"/>
  <c r="K152"/>
  <c r="K153"/>
  <c r="K154"/>
  <c r="K155"/>
  <c r="K156"/>
  <c r="K157"/>
  <c r="K158"/>
  <c r="K159"/>
  <c r="K160"/>
  <c r="K161"/>
  <c r="K162"/>
  <c r="K163"/>
  <c r="K164"/>
  <c r="K165"/>
  <c r="K166"/>
  <c r="K167"/>
  <c r="K168"/>
  <c r="K169"/>
  <c r="K170"/>
  <c r="K171"/>
  <c r="K172"/>
  <c r="K173"/>
  <c r="K174"/>
  <c r="K175"/>
  <c r="K176"/>
  <c r="K177"/>
  <c r="K178"/>
  <c r="K179"/>
  <c r="K180"/>
  <c r="K181"/>
  <c r="K182"/>
  <c r="K183"/>
  <c r="K184"/>
  <c r="K185"/>
  <c r="K186"/>
  <c r="K187"/>
  <c r="K188"/>
  <c r="K189"/>
  <c r="K190"/>
  <c r="K191"/>
  <c r="K192"/>
  <c r="K193"/>
  <c r="K194"/>
  <c r="K195"/>
  <c r="K196"/>
  <c r="K197"/>
  <c r="K198"/>
  <c r="K199"/>
  <c r="K200"/>
  <c r="K201"/>
  <c r="K202"/>
  <c r="K203"/>
  <c r="K204"/>
  <c r="K205"/>
  <c r="K206"/>
  <c r="K207"/>
  <c r="K208"/>
  <c r="K209"/>
  <c r="K210"/>
  <c r="K211"/>
  <c r="K212"/>
  <c r="K213"/>
  <c r="K214"/>
  <c r="K215"/>
  <c r="K216"/>
  <c r="K217"/>
  <c r="K218"/>
  <c r="K219"/>
  <c r="K220"/>
  <c r="K221"/>
  <c r="K222"/>
  <c r="K223"/>
  <c r="K224"/>
  <c r="K225"/>
  <c r="K226"/>
  <c r="K227"/>
  <c r="K228"/>
  <c r="K229"/>
  <c r="K230"/>
  <c r="K231"/>
  <c r="K232"/>
  <c r="K233"/>
  <c r="K234"/>
  <c r="K235"/>
  <c r="K236"/>
  <c r="K237"/>
  <c r="K238"/>
  <c r="K239"/>
  <c r="K240"/>
  <c r="K241"/>
  <c r="K242"/>
  <c r="K243"/>
  <c r="K244"/>
  <c r="K245"/>
  <c r="K246"/>
  <c r="K247"/>
  <c r="K248"/>
  <c r="K249"/>
  <c r="K250"/>
  <c r="K251"/>
  <c r="K252"/>
  <c r="K253"/>
  <c r="K254"/>
  <c r="K255"/>
  <c r="K256"/>
  <c r="K257"/>
  <c r="K258"/>
  <c r="K259"/>
  <c r="K260"/>
  <c r="K261"/>
  <c r="K262"/>
  <c r="K263"/>
  <c r="K264"/>
  <c r="K265"/>
  <c r="K266"/>
  <c r="K267"/>
  <c r="K268"/>
  <c r="K269"/>
  <c r="K270"/>
  <c r="K271"/>
  <c r="K272"/>
  <c r="K273"/>
  <c r="K274"/>
  <c r="K275"/>
  <c r="K276"/>
  <c r="K277"/>
  <c r="K278"/>
  <c r="K279"/>
  <c r="K280"/>
  <c r="K281"/>
  <c r="K282"/>
  <c r="K283"/>
  <c r="K284"/>
  <c r="K285"/>
  <c r="K286"/>
  <c r="K287"/>
  <c r="K288"/>
  <c r="K289"/>
  <c r="K290"/>
  <c r="K291"/>
  <c r="K292"/>
  <c r="K293"/>
  <c r="K294"/>
  <c r="K295"/>
  <c r="K296"/>
  <c r="K297"/>
  <c r="K298"/>
  <c r="K299"/>
  <c r="K300"/>
  <c r="K301"/>
  <c r="K302"/>
  <c r="K303"/>
  <c r="K304"/>
  <c r="K305"/>
  <c r="K306"/>
  <c r="K307"/>
  <c r="K308"/>
  <c r="K309"/>
  <c r="K310"/>
  <c r="K311"/>
  <c r="K312"/>
  <c r="K313"/>
  <c r="K314"/>
  <c r="K315"/>
  <c r="K316"/>
  <c r="K317"/>
  <c r="K318"/>
  <c r="K319"/>
  <c r="K320"/>
  <c r="K321"/>
  <c r="K322"/>
  <c r="K323"/>
  <c r="K324"/>
  <c r="K325"/>
  <c r="K326"/>
  <c r="K327"/>
  <c r="K328"/>
  <c r="K329"/>
  <c r="K330"/>
  <c r="K331"/>
  <c r="K332"/>
  <c r="K333"/>
  <c r="K334"/>
  <c r="K335"/>
  <c r="K336"/>
  <c r="K337"/>
  <c r="K338"/>
  <c r="K339"/>
  <c r="K340"/>
  <c r="K341"/>
  <c r="K342"/>
  <c r="K343"/>
  <c r="K344"/>
  <c r="K345"/>
  <c r="K346"/>
  <c r="K347"/>
  <c r="K348"/>
  <c r="K349"/>
  <c r="K350"/>
  <c r="K351"/>
  <c r="K352"/>
  <c r="K353"/>
  <c r="K354"/>
  <c r="K355"/>
  <c r="K356"/>
  <c r="K357"/>
  <c r="K358"/>
  <c r="K359"/>
  <c r="K360"/>
  <c r="K361"/>
  <c r="K362"/>
  <c r="K363"/>
  <c r="K364"/>
  <c r="K365"/>
  <c r="K366"/>
  <c r="K367"/>
  <c r="K368"/>
  <c r="K369"/>
  <c r="K370"/>
  <c r="K371"/>
  <c r="K372"/>
  <c r="K373"/>
  <c r="K374"/>
  <c r="K375"/>
  <c r="K376"/>
  <c r="K377"/>
  <c r="K378"/>
  <c r="K379"/>
  <c r="K380"/>
  <c r="K381"/>
  <c r="K382"/>
  <c r="K383"/>
  <c r="K384"/>
  <c r="K385"/>
  <c r="K386"/>
  <c r="K387"/>
  <c r="K388"/>
  <c r="K389"/>
  <c r="K390"/>
  <c r="K391"/>
  <c r="K392"/>
  <c r="K393"/>
  <c r="K394"/>
  <c r="K395"/>
  <c r="K396"/>
  <c r="K397"/>
  <c r="K398"/>
  <c r="K399"/>
  <c r="K400"/>
  <c r="K401"/>
  <c r="K402"/>
  <c r="K403"/>
  <c r="K404"/>
  <c r="K405"/>
  <c r="K406"/>
  <c r="K407"/>
  <c r="K408"/>
  <c r="K409"/>
  <c r="K410"/>
  <c r="K411"/>
  <c r="K412"/>
  <c r="K413"/>
  <c r="K414"/>
  <c r="K415"/>
  <c r="K416"/>
  <c r="K417"/>
  <c r="K418"/>
  <c r="K419"/>
  <c r="K420"/>
  <c r="K421"/>
  <c r="K422"/>
  <c r="K423"/>
  <c r="K424"/>
  <c r="K425"/>
  <c r="K426"/>
  <c r="K427"/>
  <c r="K428"/>
  <c r="K429"/>
  <c r="K430"/>
  <c r="K431"/>
  <c r="K432"/>
  <c r="K433"/>
  <c r="K434"/>
  <c r="K435"/>
  <c r="K436"/>
  <c r="K437"/>
  <c r="K438"/>
  <c r="K439"/>
  <c r="K440"/>
  <c r="K441"/>
  <c r="K442"/>
  <c r="K443"/>
  <c r="K444"/>
  <c r="K445"/>
  <c r="K446"/>
  <c r="K447"/>
  <c r="K448"/>
  <c r="K449"/>
  <c r="K450"/>
  <c r="K451"/>
  <c r="K452"/>
  <c r="K453"/>
  <c r="K454"/>
  <c r="K455"/>
  <c r="K456"/>
  <c r="K457"/>
  <c r="K458"/>
  <c r="K459"/>
  <c r="K460"/>
  <c r="K461"/>
  <c r="K462"/>
  <c r="K463"/>
  <c r="K464"/>
  <c r="K465"/>
  <c r="K466"/>
  <c r="K467"/>
  <c r="K468"/>
  <c r="K469"/>
  <c r="K470"/>
  <c r="K471"/>
  <c r="K472"/>
  <c r="K473"/>
  <c r="K474"/>
  <c r="K475"/>
  <c r="K476"/>
  <c r="K477"/>
  <c r="K478"/>
  <c r="K479"/>
  <c r="K480"/>
  <c r="K481"/>
  <c r="K482"/>
  <c r="K483"/>
  <c r="K484"/>
  <c r="K485"/>
  <c r="K486"/>
  <c r="K487"/>
  <c r="K488"/>
  <c r="K489"/>
  <c r="K490"/>
  <c r="K491"/>
  <c r="K492"/>
  <c r="K493"/>
  <c r="K494"/>
  <c r="K495"/>
  <c r="K496"/>
  <c r="K497"/>
  <c r="K498"/>
  <c r="K499"/>
  <c r="K500"/>
  <c r="K501"/>
  <c r="K502"/>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156"/>
  <c r="H157"/>
  <c r="H158"/>
  <c r="H159"/>
  <c r="H160"/>
  <c r="H161"/>
  <c r="H162"/>
  <c r="H163"/>
  <c r="H164"/>
  <c r="H165"/>
  <c r="H166"/>
  <c r="H167"/>
  <c r="H168"/>
  <c r="H169"/>
  <c r="H170"/>
  <c r="H171"/>
  <c r="H172"/>
  <c r="H173"/>
  <c r="H174"/>
  <c r="H175"/>
  <c r="H176"/>
  <c r="H177"/>
  <c r="H178"/>
  <c r="H179"/>
  <c r="H180"/>
  <c r="H181"/>
  <c r="H182"/>
  <c r="H183"/>
  <c r="H184"/>
  <c r="H185"/>
  <c r="H186"/>
  <c r="H187"/>
  <c r="H188"/>
  <c r="H189"/>
  <c r="H190"/>
  <c r="H191"/>
  <c r="H192"/>
  <c r="H193"/>
  <c r="H194"/>
  <c r="H195"/>
  <c r="H196"/>
  <c r="H197"/>
  <c r="H198"/>
  <c r="H199"/>
  <c r="H200"/>
  <c r="H201"/>
  <c r="H202"/>
  <c r="H203"/>
  <c r="H204"/>
  <c r="H205"/>
  <c r="H206"/>
  <c r="H207"/>
  <c r="H208"/>
  <c r="H209"/>
  <c r="H210"/>
  <c r="H211"/>
  <c r="H212"/>
  <c r="H213"/>
  <c r="H214"/>
  <c r="H215"/>
  <c r="H216"/>
  <c r="H217"/>
  <c r="H218"/>
  <c r="H219"/>
  <c r="H220"/>
  <c r="H221"/>
  <c r="H222"/>
  <c r="H223"/>
  <c r="H224"/>
  <c r="H225"/>
  <c r="H226"/>
  <c r="H227"/>
  <c r="H228"/>
  <c r="H229"/>
  <c r="H230"/>
  <c r="H231"/>
  <c r="H232"/>
  <c r="H233"/>
  <c r="H234"/>
  <c r="H235"/>
  <c r="H236"/>
  <c r="H237"/>
  <c r="H238"/>
  <c r="H239"/>
  <c r="H240"/>
  <c r="H241"/>
  <c r="H242"/>
  <c r="H243"/>
  <c r="H244"/>
  <c r="H245"/>
  <c r="H246"/>
  <c r="H247"/>
  <c r="H248"/>
  <c r="H249"/>
  <c r="H250"/>
  <c r="H251"/>
  <c r="H252"/>
  <c r="H253"/>
  <c r="H254"/>
  <c r="H255"/>
  <c r="H256"/>
  <c r="H257"/>
  <c r="H258"/>
  <c r="H259"/>
  <c r="H260"/>
  <c r="H261"/>
  <c r="H262"/>
  <c r="H263"/>
  <c r="H264"/>
  <c r="H265"/>
  <c r="H266"/>
  <c r="H267"/>
  <c r="H268"/>
  <c r="H269"/>
  <c r="H270"/>
  <c r="H271"/>
  <c r="H272"/>
  <c r="H273"/>
  <c r="H274"/>
  <c r="H275"/>
  <c r="H276"/>
  <c r="H277"/>
  <c r="H278"/>
  <c r="H279"/>
  <c r="H280"/>
  <c r="H281"/>
  <c r="H282"/>
  <c r="H283"/>
  <c r="H284"/>
  <c r="H285"/>
  <c r="H286"/>
  <c r="H287"/>
  <c r="H288"/>
  <c r="H289"/>
  <c r="H290"/>
  <c r="H291"/>
  <c r="H292"/>
  <c r="H293"/>
  <c r="H294"/>
  <c r="H295"/>
  <c r="H296"/>
  <c r="H297"/>
  <c r="H298"/>
  <c r="H299"/>
  <c r="H300"/>
  <c r="H301"/>
  <c r="H302"/>
  <c r="H303"/>
  <c r="H304"/>
  <c r="H305"/>
  <c r="H306"/>
  <c r="H307"/>
  <c r="H308"/>
  <c r="H309"/>
  <c r="H310"/>
  <c r="H311"/>
  <c r="H312"/>
  <c r="H313"/>
  <c r="H314"/>
  <c r="H315"/>
  <c r="H316"/>
  <c r="H317"/>
  <c r="H318"/>
  <c r="H319"/>
  <c r="H320"/>
  <c r="H321"/>
  <c r="H322"/>
  <c r="H323"/>
  <c r="H324"/>
  <c r="H325"/>
  <c r="H326"/>
  <c r="H327"/>
  <c r="H328"/>
  <c r="H329"/>
  <c r="H330"/>
  <c r="H331"/>
  <c r="H332"/>
  <c r="H333"/>
  <c r="H334"/>
  <c r="H335"/>
  <c r="H336"/>
  <c r="H337"/>
  <c r="H338"/>
  <c r="H339"/>
  <c r="H340"/>
  <c r="H341"/>
  <c r="H342"/>
  <c r="H343"/>
  <c r="H344"/>
  <c r="H345"/>
  <c r="H346"/>
  <c r="H347"/>
  <c r="H348"/>
  <c r="H349"/>
  <c r="H350"/>
  <c r="H351"/>
  <c r="H352"/>
  <c r="H353"/>
  <c r="H354"/>
  <c r="H355"/>
  <c r="H356"/>
  <c r="H357"/>
  <c r="H358"/>
  <c r="H359"/>
  <c r="H360"/>
  <c r="H361"/>
  <c r="H362"/>
  <c r="H363"/>
  <c r="H364"/>
  <c r="H365"/>
  <c r="H366"/>
  <c r="H367"/>
  <c r="H368"/>
  <c r="H369"/>
  <c r="H370"/>
  <c r="H371"/>
  <c r="H372"/>
  <c r="H373"/>
  <c r="H374"/>
  <c r="H375"/>
  <c r="H376"/>
  <c r="H377"/>
  <c r="H378"/>
  <c r="H379"/>
  <c r="H380"/>
  <c r="H381"/>
  <c r="H382"/>
  <c r="H383"/>
  <c r="H384"/>
  <c r="H385"/>
  <c r="H386"/>
  <c r="H387"/>
  <c r="H388"/>
  <c r="H389"/>
  <c r="H390"/>
  <c r="H391"/>
  <c r="H392"/>
  <c r="H393"/>
  <c r="H394"/>
  <c r="H395"/>
  <c r="H396"/>
  <c r="H397"/>
  <c r="H398"/>
  <c r="H399"/>
  <c r="H400"/>
  <c r="H401"/>
  <c r="H402"/>
  <c r="H403"/>
  <c r="H404"/>
  <c r="H405"/>
  <c r="H406"/>
  <c r="H407"/>
  <c r="H408"/>
  <c r="H409"/>
  <c r="H410"/>
  <c r="H411"/>
  <c r="H412"/>
  <c r="H413"/>
  <c r="H414"/>
  <c r="H415"/>
  <c r="H416"/>
  <c r="H417"/>
  <c r="H418"/>
  <c r="H419"/>
  <c r="H420"/>
  <c r="H421"/>
  <c r="H422"/>
  <c r="H423"/>
  <c r="H424"/>
  <c r="H425"/>
  <c r="H426"/>
  <c r="H427"/>
  <c r="H428"/>
  <c r="H429"/>
  <c r="H430"/>
  <c r="H431"/>
  <c r="H432"/>
  <c r="H433"/>
  <c r="H434"/>
  <c r="H435"/>
  <c r="H436"/>
  <c r="H437"/>
  <c r="H438"/>
  <c r="H439"/>
  <c r="H440"/>
  <c r="H441"/>
  <c r="H442"/>
  <c r="H443"/>
  <c r="H444"/>
  <c r="H445"/>
  <c r="H446"/>
  <c r="H447"/>
  <c r="H448"/>
  <c r="H449"/>
  <c r="H450"/>
  <c r="H451"/>
  <c r="H452"/>
  <c r="H453"/>
  <c r="H454"/>
  <c r="H455"/>
  <c r="H456"/>
  <c r="H457"/>
  <c r="H458"/>
  <c r="H459"/>
  <c r="H460"/>
  <c r="H461"/>
  <c r="H462"/>
  <c r="H463"/>
  <c r="H464"/>
  <c r="H465"/>
  <c r="H466"/>
  <c r="H467"/>
  <c r="H468"/>
  <c r="H469"/>
  <c r="H470"/>
  <c r="H471"/>
  <c r="H472"/>
  <c r="H473"/>
  <c r="H474"/>
  <c r="H475"/>
  <c r="H476"/>
  <c r="H477"/>
  <c r="H478"/>
  <c r="H479"/>
  <c r="H480"/>
  <c r="H481"/>
  <c r="H482"/>
  <c r="H483"/>
  <c r="H484"/>
  <c r="H485"/>
  <c r="H486"/>
  <c r="H487"/>
  <c r="H488"/>
  <c r="H489"/>
  <c r="H490"/>
  <c r="H491"/>
  <c r="H492"/>
  <c r="H493"/>
  <c r="H494"/>
  <c r="H495"/>
  <c r="H496"/>
  <c r="H497"/>
  <c r="H498"/>
  <c r="H499"/>
  <c r="H500"/>
  <c r="H501"/>
  <c r="H502"/>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306"/>
  <c r="G307"/>
  <c r="G308"/>
  <c r="G309"/>
  <c r="G310"/>
  <c r="G311"/>
  <c r="G312"/>
  <c r="G313"/>
  <c r="G314"/>
  <c r="G315"/>
  <c r="G316"/>
  <c r="G317"/>
  <c r="G318"/>
  <c r="G319"/>
  <c r="G320"/>
  <c r="G321"/>
  <c r="G322"/>
  <c r="G323"/>
  <c r="G324"/>
  <c r="G325"/>
  <c r="G326"/>
  <c r="G327"/>
  <c r="G328"/>
  <c r="G329"/>
  <c r="G330"/>
  <c r="G331"/>
  <c r="G332"/>
  <c r="G333"/>
  <c r="G334"/>
  <c r="G335"/>
  <c r="G336"/>
  <c r="G337"/>
  <c r="G338"/>
  <c r="G339"/>
  <c r="G340"/>
  <c r="G341"/>
  <c r="G342"/>
  <c r="G343"/>
  <c r="G344"/>
  <c r="G345"/>
  <c r="G346"/>
  <c r="G347"/>
  <c r="G348"/>
  <c r="G349"/>
  <c r="G350"/>
  <c r="G351"/>
  <c r="G352"/>
  <c r="G353"/>
  <c r="G354"/>
  <c r="G355"/>
  <c r="G356"/>
  <c r="G357"/>
  <c r="G358"/>
  <c r="G359"/>
  <c r="G360"/>
  <c r="G361"/>
  <c r="G362"/>
  <c r="G363"/>
  <c r="G364"/>
  <c r="G365"/>
  <c r="G366"/>
  <c r="G367"/>
  <c r="G368"/>
  <c r="G369"/>
  <c r="G370"/>
  <c r="G371"/>
  <c r="G372"/>
  <c r="G373"/>
  <c r="G374"/>
  <c r="G375"/>
  <c r="G376"/>
  <c r="G377"/>
  <c r="G378"/>
  <c r="G379"/>
  <c r="G380"/>
  <c r="G381"/>
  <c r="G382"/>
  <c r="G383"/>
  <c r="G384"/>
  <c r="G385"/>
  <c r="G386"/>
  <c r="G387"/>
  <c r="G388"/>
  <c r="G389"/>
  <c r="G390"/>
  <c r="G391"/>
  <c r="G392"/>
  <c r="G393"/>
  <c r="G394"/>
  <c r="G395"/>
  <c r="G396"/>
  <c r="G397"/>
  <c r="G398"/>
  <c r="G399"/>
  <c r="G400"/>
  <c r="G401"/>
  <c r="G402"/>
  <c r="G403"/>
  <c r="G404"/>
  <c r="G405"/>
  <c r="G406"/>
  <c r="G407"/>
  <c r="G408"/>
  <c r="G409"/>
  <c r="G410"/>
  <c r="G411"/>
  <c r="G412"/>
  <c r="G413"/>
  <c r="G414"/>
  <c r="G415"/>
  <c r="G416"/>
  <c r="G417"/>
  <c r="G418"/>
  <c r="G419"/>
  <c r="G420"/>
  <c r="G421"/>
  <c r="G422"/>
  <c r="G423"/>
  <c r="G424"/>
  <c r="G425"/>
  <c r="G426"/>
  <c r="G427"/>
  <c r="G428"/>
  <c r="G429"/>
  <c r="G430"/>
  <c r="G431"/>
  <c r="G432"/>
  <c r="G433"/>
  <c r="G434"/>
  <c r="G435"/>
  <c r="G436"/>
  <c r="G437"/>
  <c r="G438"/>
  <c r="G439"/>
  <c r="G440"/>
  <c r="G441"/>
  <c r="G442"/>
  <c r="G443"/>
  <c r="G444"/>
  <c r="G445"/>
  <c r="G446"/>
  <c r="G447"/>
  <c r="G448"/>
  <c r="G449"/>
  <c r="G450"/>
  <c r="G451"/>
  <c r="G452"/>
  <c r="G453"/>
  <c r="G454"/>
  <c r="G455"/>
  <c r="G456"/>
  <c r="G457"/>
  <c r="G458"/>
  <c r="G459"/>
  <c r="G460"/>
  <c r="G461"/>
  <c r="G462"/>
  <c r="G463"/>
  <c r="G464"/>
  <c r="G465"/>
  <c r="G466"/>
  <c r="G467"/>
  <c r="G468"/>
  <c r="G469"/>
  <c r="G470"/>
  <c r="G471"/>
  <c r="G472"/>
  <c r="G473"/>
  <c r="G474"/>
  <c r="G475"/>
  <c r="G476"/>
  <c r="G477"/>
  <c r="G478"/>
  <c r="G479"/>
  <c r="G480"/>
  <c r="G481"/>
  <c r="G482"/>
  <c r="G483"/>
  <c r="G484"/>
  <c r="G485"/>
  <c r="G486"/>
  <c r="G487"/>
  <c r="G488"/>
  <c r="G489"/>
  <c r="G490"/>
  <c r="G491"/>
  <c r="G492"/>
  <c r="G493"/>
  <c r="G494"/>
  <c r="G495"/>
  <c r="G496"/>
  <c r="G497"/>
  <c r="G498"/>
  <c r="G499"/>
  <c r="G500"/>
  <c r="G501"/>
  <c r="G502"/>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E5"/>
  <c r="E6"/>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201"/>
  <c r="E202"/>
  <c r="E203"/>
  <c r="E204"/>
  <c r="E205"/>
  <c r="E206"/>
  <c r="E207"/>
  <c r="E208"/>
  <c r="E209"/>
  <c r="E210"/>
  <c r="E211"/>
  <c r="E212"/>
  <c r="E213"/>
  <c r="E214"/>
  <c r="E215"/>
  <c r="E216"/>
  <c r="E217"/>
  <c r="E218"/>
  <c r="E219"/>
  <c r="E220"/>
  <c r="E221"/>
  <c r="E222"/>
  <c r="E223"/>
  <c r="E224"/>
  <c r="E225"/>
  <c r="E226"/>
  <c r="E227"/>
  <c r="E228"/>
  <c r="E229"/>
  <c r="E230"/>
  <c r="E231"/>
  <c r="E232"/>
  <c r="E233"/>
  <c r="E234"/>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282"/>
  <c r="E283"/>
  <c r="E284"/>
  <c r="E285"/>
  <c r="E286"/>
  <c r="E287"/>
  <c r="E288"/>
  <c r="E289"/>
  <c r="E290"/>
  <c r="E291"/>
  <c r="E292"/>
  <c r="E293"/>
  <c r="E294"/>
  <c r="E295"/>
  <c r="E296"/>
  <c r="E297"/>
  <c r="E298"/>
  <c r="E299"/>
  <c r="E300"/>
  <c r="E301"/>
  <c r="E302"/>
  <c r="E303"/>
  <c r="E304"/>
  <c r="E305"/>
  <c r="E306"/>
  <c r="E307"/>
  <c r="E308"/>
  <c r="E309"/>
  <c r="E310"/>
  <c r="E311"/>
  <c r="E312"/>
  <c r="E313"/>
  <c r="E314"/>
  <c r="E315"/>
  <c r="E316"/>
  <c r="E317"/>
  <c r="E318"/>
  <c r="E319"/>
  <c r="E320"/>
  <c r="E321"/>
  <c r="E322"/>
  <c r="E323"/>
  <c r="E324"/>
  <c r="E325"/>
  <c r="E326"/>
  <c r="E327"/>
  <c r="E328"/>
  <c r="E329"/>
  <c r="E330"/>
  <c r="E331"/>
  <c r="E332"/>
  <c r="E333"/>
  <c r="E334"/>
  <c r="E335"/>
  <c r="E336"/>
  <c r="E337"/>
  <c r="E338"/>
  <c r="E339"/>
  <c r="E340"/>
  <c r="E341"/>
  <c r="E342"/>
  <c r="E343"/>
  <c r="E344"/>
  <c r="E345"/>
  <c r="E346"/>
  <c r="E347"/>
  <c r="E348"/>
  <c r="E349"/>
  <c r="E350"/>
  <c r="E351"/>
  <c r="E352"/>
  <c r="E353"/>
  <c r="E354"/>
  <c r="E355"/>
  <c r="E356"/>
  <c r="E357"/>
  <c r="E358"/>
  <c r="E359"/>
  <c r="E360"/>
  <c r="E361"/>
  <c r="E362"/>
  <c r="E363"/>
  <c r="E364"/>
  <c r="E365"/>
  <c r="E366"/>
  <c r="E367"/>
  <c r="E368"/>
  <c r="E369"/>
  <c r="E370"/>
  <c r="E371"/>
  <c r="E372"/>
  <c r="E373"/>
  <c r="E374"/>
  <c r="E375"/>
  <c r="E376"/>
  <c r="E377"/>
  <c r="E378"/>
  <c r="E379"/>
  <c r="E380"/>
  <c r="E381"/>
  <c r="E382"/>
  <c r="E383"/>
  <c r="E384"/>
  <c r="E385"/>
  <c r="E386"/>
  <c r="E387"/>
  <c r="E388"/>
  <c r="E389"/>
  <c r="E390"/>
  <c r="E391"/>
  <c r="E392"/>
  <c r="E393"/>
  <c r="E394"/>
  <c r="E395"/>
  <c r="E396"/>
  <c r="E397"/>
  <c r="E398"/>
  <c r="E399"/>
  <c r="E400"/>
  <c r="E401"/>
  <c r="E402"/>
  <c r="E403"/>
  <c r="E404"/>
  <c r="E405"/>
  <c r="E406"/>
  <c r="E407"/>
  <c r="E408"/>
  <c r="E409"/>
  <c r="E410"/>
  <c r="E411"/>
  <c r="E412"/>
  <c r="E413"/>
  <c r="E414"/>
  <c r="E415"/>
  <c r="E416"/>
  <c r="E417"/>
  <c r="E418"/>
  <c r="E419"/>
  <c r="E420"/>
  <c r="E421"/>
  <c r="E422"/>
  <c r="E423"/>
  <c r="E424"/>
  <c r="E425"/>
  <c r="E426"/>
  <c r="E427"/>
  <c r="E428"/>
  <c r="E429"/>
  <c r="E430"/>
  <c r="E431"/>
  <c r="E432"/>
  <c r="E433"/>
  <c r="E434"/>
  <c r="E435"/>
  <c r="E436"/>
  <c r="E437"/>
  <c r="E438"/>
  <c r="E439"/>
  <c r="E440"/>
  <c r="E441"/>
  <c r="E442"/>
  <c r="E443"/>
  <c r="E444"/>
  <c r="E445"/>
  <c r="E446"/>
  <c r="E447"/>
  <c r="E448"/>
  <c r="E449"/>
  <c r="E450"/>
  <c r="E451"/>
  <c r="E452"/>
  <c r="E453"/>
  <c r="E454"/>
  <c r="E455"/>
  <c r="E456"/>
  <c r="E457"/>
  <c r="E458"/>
  <c r="E459"/>
  <c r="E460"/>
  <c r="E461"/>
  <c r="E462"/>
  <c r="E463"/>
  <c r="E464"/>
  <c r="E465"/>
  <c r="E466"/>
  <c r="E467"/>
  <c r="E468"/>
  <c r="E469"/>
  <c r="E470"/>
  <c r="E471"/>
  <c r="E472"/>
  <c r="E473"/>
  <c r="E474"/>
  <c r="E475"/>
  <c r="E476"/>
  <c r="E477"/>
  <c r="E478"/>
  <c r="E479"/>
  <c r="E480"/>
  <c r="E481"/>
  <c r="E482"/>
  <c r="E483"/>
  <c r="E484"/>
  <c r="E485"/>
  <c r="E486"/>
  <c r="E487"/>
  <c r="E488"/>
  <c r="E489"/>
  <c r="E490"/>
  <c r="E491"/>
  <c r="E492"/>
  <c r="E493"/>
  <c r="E494"/>
  <c r="E495"/>
  <c r="E496"/>
  <c r="E497"/>
  <c r="E498"/>
  <c r="E499"/>
  <c r="E500"/>
  <c r="E501"/>
  <c r="E502"/>
  <c r="E4"/>
  <c r="C5"/>
  <c r="D5" s="1"/>
  <c r="C6"/>
  <c r="D6" s="1"/>
  <c r="C7"/>
  <c r="D7" s="1"/>
  <c r="C8"/>
  <c r="D8" s="1"/>
  <c r="C9"/>
  <c r="D9" s="1"/>
  <c r="C10"/>
  <c r="D10" s="1"/>
  <c r="C11"/>
  <c r="D11" s="1"/>
  <c r="C12"/>
  <c r="D12" s="1"/>
  <c r="C13"/>
  <c r="D13" s="1"/>
  <c r="C14"/>
  <c r="D14" s="1"/>
  <c r="C15"/>
  <c r="D15" s="1"/>
  <c r="C16"/>
  <c r="D16" s="1"/>
  <c r="C17"/>
  <c r="D17" s="1"/>
  <c r="C18"/>
  <c r="D18" s="1"/>
  <c r="C19"/>
  <c r="D19" s="1"/>
  <c r="C20"/>
  <c r="D20" s="1"/>
  <c r="C21"/>
  <c r="D21" s="1"/>
  <c r="C22"/>
  <c r="D22" s="1"/>
  <c r="C23"/>
  <c r="D23" s="1"/>
  <c r="C24"/>
  <c r="D24" s="1"/>
  <c r="C25"/>
  <c r="D25" s="1"/>
  <c r="C26"/>
  <c r="D26" s="1"/>
  <c r="C27"/>
  <c r="D27" s="1"/>
  <c r="C28"/>
  <c r="D28" s="1"/>
  <c r="C29"/>
  <c r="D29" s="1"/>
  <c r="C30"/>
  <c r="D30" s="1"/>
  <c r="C31"/>
  <c r="D31" s="1"/>
  <c r="C32"/>
  <c r="D32" s="1"/>
  <c r="C33"/>
  <c r="D33" s="1"/>
  <c r="C34"/>
  <c r="D34" s="1"/>
  <c r="C35"/>
  <c r="D35" s="1"/>
  <c r="C36"/>
  <c r="D36" s="1"/>
  <c r="C37"/>
  <c r="D37" s="1"/>
  <c r="C38"/>
  <c r="D38" s="1"/>
  <c r="C39"/>
  <c r="D39" s="1"/>
  <c r="C40"/>
  <c r="D40" s="1"/>
  <c r="C41"/>
  <c r="D41" s="1"/>
  <c r="C42"/>
  <c r="D42" s="1"/>
  <c r="C43"/>
  <c r="D43" s="1"/>
  <c r="C44"/>
  <c r="D44" s="1"/>
  <c r="C45"/>
  <c r="D45" s="1"/>
  <c r="C46"/>
  <c r="D46" s="1"/>
  <c r="C47"/>
  <c r="D47" s="1"/>
  <c r="C48"/>
  <c r="D48" s="1"/>
  <c r="C49"/>
  <c r="D49" s="1"/>
  <c r="C50"/>
  <c r="D50" s="1"/>
  <c r="C51"/>
  <c r="D51" s="1"/>
  <c r="C52"/>
  <c r="D52" s="1"/>
  <c r="C53"/>
  <c r="D53" s="1"/>
  <c r="C54"/>
  <c r="D54" s="1"/>
  <c r="C55"/>
  <c r="D55" s="1"/>
  <c r="C56"/>
  <c r="D56" s="1"/>
  <c r="C57"/>
  <c r="D57" s="1"/>
  <c r="C58"/>
  <c r="D58" s="1"/>
  <c r="C59"/>
  <c r="D59" s="1"/>
  <c r="C60"/>
  <c r="D60" s="1"/>
  <c r="C61"/>
  <c r="D61" s="1"/>
  <c r="C62"/>
  <c r="D62" s="1"/>
  <c r="C63"/>
  <c r="D63" s="1"/>
  <c r="C64"/>
  <c r="D64" s="1"/>
  <c r="C65"/>
  <c r="D65" s="1"/>
  <c r="C66"/>
  <c r="D66" s="1"/>
  <c r="C67"/>
  <c r="D67" s="1"/>
  <c r="C68"/>
  <c r="D68" s="1"/>
  <c r="C69"/>
  <c r="D69" s="1"/>
  <c r="C70"/>
  <c r="D70" s="1"/>
  <c r="C71"/>
  <c r="D71" s="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7"/>
  <c r="C178"/>
  <c r="C179"/>
  <c r="C180"/>
  <c r="C181"/>
  <c r="C182"/>
  <c r="C183"/>
  <c r="C184"/>
  <c r="C185"/>
  <c r="C186"/>
  <c r="C187"/>
  <c r="C188"/>
  <c r="C189"/>
  <c r="C190"/>
  <c r="C191"/>
  <c r="C192"/>
  <c r="C193"/>
  <c r="C194"/>
  <c r="C195"/>
  <c r="C196"/>
  <c r="C197"/>
  <c r="C198"/>
  <c r="C199"/>
  <c r="C200"/>
  <c r="C201"/>
  <c r="C202"/>
  <c r="C203"/>
  <c r="C204"/>
  <c r="C205"/>
  <c r="C206"/>
  <c r="C207"/>
  <c r="C208"/>
  <c r="C209"/>
  <c r="C210"/>
  <c r="C211"/>
  <c r="C212"/>
  <c r="C213"/>
  <c r="C214"/>
  <c r="C215"/>
  <c r="C216"/>
  <c r="C217"/>
  <c r="C218"/>
  <c r="C219"/>
  <c r="C220"/>
  <c r="C221"/>
  <c r="C222"/>
  <c r="C223"/>
  <c r="C224"/>
  <c r="C225"/>
  <c r="C226"/>
  <c r="C227"/>
  <c r="C228"/>
  <c r="C229"/>
  <c r="C230"/>
  <c r="C231"/>
  <c r="C232"/>
  <c r="C233"/>
  <c r="C234"/>
  <c r="C235"/>
  <c r="C236"/>
  <c r="C237"/>
  <c r="C238"/>
  <c r="C239"/>
  <c r="C240"/>
  <c r="C241"/>
  <c r="C242"/>
  <c r="C243"/>
  <c r="C244"/>
  <c r="C245"/>
  <c r="C246"/>
  <c r="C247"/>
  <c r="C248"/>
  <c r="C249"/>
  <c r="C250"/>
  <c r="C251"/>
  <c r="C252"/>
  <c r="C253"/>
  <c r="C254"/>
  <c r="C255"/>
  <c r="C256"/>
  <c r="C257"/>
  <c r="C258"/>
  <c r="C259"/>
  <c r="C260"/>
  <c r="C261"/>
  <c r="C262"/>
  <c r="C263"/>
  <c r="C264"/>
  <c r="C265"/>
  <c r="C266"/>
  <c r="C267"/>
  <c r="C268"/>
  <c r="C269"/>
  <c r="C270"/>
  <c r="C271"/>
  <c r="C272"/>
  <c r="C273"/>
  <c r="C274"/>
  <c r="C275"/>
  <c r="C276"/>
  <c r="C277"/>
  <c r="C278"/>
  <c r="C279"/>
  <c r="C280"/>
  <c r="C281"/>
  <c r="C282"/>
  <c r="C283"/>
  <c r="C284"/>
  <c r="C285"/>
  <c r="C286"/>
  <c r="C287"/>
  <c r="C288"/>
  <c r="C289"/>
  <c r="C290"/>
  <c r="C291"/>
  <c r="C292"/>
  <c r="C293"/>
  <c r="C294"/>
  <c r="C295"/>
  <c r="C296"/>
  <c r="C297"/>
  <c r="C298"/>
  <c r="C299"/>
  <c r="C300"/>
  <c r="C301"/>
  <c r="C302"/>
  <c r="C303"/>
  <c r="C304"/>
  <c r="C305"/>
  <c r="C306"/>
  <c r="C307"/>
  <c r="C308"/>
  <c r="C309"/>
  <c r="C310"/>
  <c r="C311"/>
  <c r="C312"/>
  <c r="C313"/>
  <c r="C314"/>
  <c r="C315"/>
  <c r="C316"/>
  <c r="C317"/>
  <c r="C318"/>
  <c r="C319"/>
  <c r="C320"/>
  <c r="C321"/>
  <c r="C322"/>
  <c r="C323"/>
  <c r="C324"/>
  <c r="C325"/>
  <c r="C326"/>
  <c r="C327"/>
  <c r="C328"/>
  <c r="C329"/>
  <c r="C330"/>
  <c r="C331"/>
  <c r="C332"/>
  <c r="C333"/>
  <c r="C334"/>
  <c r="C335"/>
  <c r="C336"/>
  <c r="C337"/>
  <c r="C338"/>
  <c r="C339"/>
  <c r="C340"/>
  <c r="C341"/>
  <c r="C342"/>
  <c r="C343"/>
  <c r="C344"/>
  <c r="C345"/>
  <c r="C346"/>
  <c r="C347"/>
  <c r="C348"/>
  <c r="C349"/>
  <c r="C350"/>
  <c r="C351"/>
  <c r="C352"/>
  <c r="C353"/>
  <c r="C354"/>
  <c r="C355"/>
  <c r="C356"/>
  <c r="C357"/>
  <c r="C358"/>
  <c r="C359"/>
  <c r="C360"/>
  <c r="C361"/>
  <c r="C362"/>
  <c r="C363"/>
  <c r="C364"/>
  <c r="C365"/>
  <c r="C366"/>
  <c r="C367"/>
  <c r="C368"/>
  <c r="C369"/>
  <c r="C370"/>
  <c r="C371"/>
  <c r="C372"/>
  <c r="C373"/>
  <c r="C374"/>
  <c r="C375"/>
  <c r="C376"/>
  <c r="C377"/>
  <c r="C378"/>
  <c r="C379"/>
  <c r="C380"/>
  <c r="C381"/>
  <c r="C382"/>
  <c r="C383"/>
  <c r="C384"/>
  <c r="C385"/>
  <c r="C386"/>
  <c r="C387"/>
  <c r="C388"/>
  <c r="C389"/>
  <c r="C390"/>
  <c r="C391"/>
  <c r="C392"/>
  <c r="C393"/>
  <c r="C394"/>
  <c r="C395"/>
  <c r="C396"/>
  <c r="C397"/>
  <c r="C398"/>
  <c r="C399"/>
  <c r="C400"/>
  <c r="C401"/>
  <c r="C402"/>
  <c r="C403"/>
  <c r="C404"/>
  <c r="C405"/>
  <c r="C406"/>
  <c r="C407"/>
  <c r="C408"/>
  <c r="C409"/>
  <c r="C410"/>
  <c r="C411"/>
  <c r="C412"/>
  <c r="C413"/>
  <c r="C414"/>
  <c r="C415"/>
  <c r="C416"/>
  <c r="C417"/>
  <c r="C418"/>
  <c r="C419"/>
  <c r="C420"/>
  <c r="C421"/>
  <c r="C422"/>
  <c r="C423"/>
  <c r="C424"/>
  <c r="C425"/>
  <c r="C426"/>
  <c r="C427"/>
  <c r="C428"/>
  <c r="C429"/>
  <c r="C430"/>
  <c r="C431"/>
  <c r="C432"/>
  <c r="C433"/>
  <c r="C434"/>
  <c r="C435"/>
  <c r="C436"/>
  <c r="C437"/>
  <c r="C438"/>
  <c r="C439"/>
  <c r="C440"/>
  <c r="C441"/>
  <c r="C442"/>
  <c r="C443"/>
  <c r="C444"/>
  <c r="C445"/>
  <c r="C446"/>
  <c r="C447"/>
  <c r="C448"/>
  <c r="C449"/>
  <c r="C450"/>
  <c r="C451"/>
  <c r="C452"/>
  <c r="C453"/>
  <c r="C454"/>
  <c r="C455"/>
  <c r="C456"/>
  <c r="C457"/>
  <c r="C458"/>
  <c r="C459"/>
  <c r="C460"/>
  <c r="C461"/>
  <c r="C462"/>
  <c r="C463"/>
  <c r="C464"/>
  <c r="C465"/>
  <c r="C466"/>
  <c r="C467"/>
  <c r="C468"/>
  <c r="C469"/>
  <c r="C470"/>
  <c r="C471"/>
  <c r="C472"/>
  <c r="C473"/>
  <c r="C474"/>
  <c r="C475"/>
  <c r="C476"/>
  <c r="C477"/>
  <c r="C478"/>
  <c r="C479"/>
  <c r="C480"/>
  <c r="C481"/>
  <c r="C482"/>
  <c r="C483"/>
  <c r="C484"/>
  <c r="C485"/>
  <c r="C486"/>
  <c r="C487"/>
  <c r="C488"/>
  <c r="C489"/>
  <c r="C490"/>
  <c r="C491"/>
  <c r="C492"/>
  <c r="C493"/>
  <c r="C494"/>
  <c r="C495"/>
  <c r="C496"/>
  <c r="C497"/>
  <c r="C498"/>
  <c r="C499"/>
  <c r="C500"/>
  <c r="C501"/>
  <c r="C502"/>
  <c r="C4"/>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B119"/>
  <c r="B120"/>
  <c r="B121"/>
  <c r="B122"/>
  <c r="B123"/>
  <c r="B124"/>
  <c r="B125"/>
  <c r="B126"/>
  <c r="B127"/>
  <c r="B128"/>
  <c r="B129"/>
  <c r="B130"/>
  <c r="B131"/>
  <c r="B132"/>
  <c r="B133"/>
  <c r="B134"/>
  <c r="B135"/>
  <c r="B136"/>
  <c r="B137"/>
  <c r="B138"/>
  <c r="B139"/>
  <c r="B140"/>
  <c r="B141"/>
  <c r="B142"/>
  <c r="B143"/>
  <c r="B144"/>
  <c r="B145"/>
  <c r="B146"/>
  <c r="B147"/>
  <c r="B148"/>
  <c r="B149"/>
  <c r="B150"/>
  <c r="B151"/>
  <c r="B152"/>
  <c r="B153"/>
  <c r="B154"/>
  <c r="B155"/>
  <c r="B156"/>
  <c r="B157"/>
  <c r="B158"/>
  <c r="B159"/>
  <c r="B160"/>
  <c r="B161"/>
  <c r="B162"/>
  <c r="B163"/>
  <c r="B164"/>
  <c r="B165"/>
  <c r="B166"/>
  <c r="B167"/>
  <c r="B168"/>
  <c r="B169"/>
  <c r="B170"/>
  <c r="B171"/>
  <c r="B172"/>
  <c r="B173"/>
  <c r="B174"/>
  <c r="B175"/>
  <c r="B176"/>
  <c r="B177"/>
  <c r="B178"/>
  <c r="B179"/>
  <c r="B180"/>
  <c r="B181"/>
  <c r="B182"/>
  <c r="B183"/>
  <c r="B184"/>
  <c r="B185"/>
  <c r="B186"/>
  <c r="B187"/>
  <c r="B188"/>
  <c r="B189"/>
  <c r="B190"/>
  <c r="B191"/>
  <c r="B192"/>
  <c r="B193"/>
  <c r="B194"/>
  <c r="B195"/>
  <c r="B196"/>
  <c r="B197"/>
  <c r="B198"/>
  <c r="B199"/>
  <c r="B200"/>
  <c r="B201"/>
  <c r="B202"/>
  <c r="B203"/>
  <c r="B204"/>
  <c r="B205"/>
  <c r="B206"/>
  <c r="B207"/>
  <c r="B208"/>
  <c r="B209"/>
  <c r="B210"/>
  <c r="B211"/>
  <c r="B212"/>
  <c r="B213"/>
  <c r="B214"/>
  <c r="B215"/>
  <c r="B216"/>
  <c r="B217"/>
  <c r="B218"/>
  <c r="B219"/>
  <c r="B220"/>
  <c r="B221"/>
  <c r="B222"/>
  <c r="B223"/>
  <c r="B224"/>
  <c r="B225"/>
  <c r="B226"/>
  <c r="B227"/>
  <c r="B228"/>
  <c r="B229"/>
  <c r="B230"/>
  <c r="B231"/>
  <c r="B232"/>
  <c r="B233"/>
  <c r="B234"/>
  <c r="B235"/>
  <c r="B236"/>
  <c r="B237"/>
  <c r="B238"/>
  <c r="B239"/>
  <c r="B240"/>
  <c r="B241"/>
  <c r="B242"/>
  <c r="B243"/>
  <c r="B244"/>
  <c r="B245"/>
  <c r="B246"/>
  <c r="B247"/>
  <c r="B248"/>
  <c r="B249"/>
  <c r="B250"/>
  <c r="B251"/>
  <c r="B252"/>
  <c r="B253"/>
  <c r="B254"/>
  <c r="B255"/>
  <c r="B256"/>
  <c r="B257"/>
  <c r="B258"/>
  <c r="B259"/>
  <c r="B260"/>
  <c r="B261"/>
  <c r="B262"/>
  <c r="B263"/>
  <c r="B264"/>
  <c r="B265"/>
  <c r="B266"/>
  <c r="B267"/>
  <c r="B268"/>
  <c r="B269"/>
  <c r="B270"/>
  <c r="B271"/>
  <c r="B272"/>
  <c r="B273"/>
  <c r="B274"/>
  <c r="B275"/>
  <c r="B276"/>
  <c r="B277"/>
  <c r="B278"/>
  <c r="B279"/>
  <c r="B280"/>
  <c r="B281"/>
  <c r="B282"/>
  <c r="B283"/>
  <c r="B284"/>
  <c r="B285"/>
  <c r="B286"/>
  <c r="B287"/>
  <c r="B288"/>
  <c r="B289"/>
  <c r="B290"/>
  <c r="B291"/>
  <c r="B292"/>
  <c r="B293"/>
  <c r="B294"/>
  <c r="B295"/>
  <c r="B296"/>
  <c r="B297"/>
  <c r="B298"/>
  <c r="B299"/>
  <c r="B300"/>
  <c r="B301"/>
  <c r="B302"/>
  <c r="B303"/>
  <c r="B304"/>
  <c r="B305"/>
  <c r="B306"/>
  <c r="B307"/>
  <c r="B308"/>
  <c r="B309"/>
  <c r="B310"/>
  <c r="B311"/>
  <c r="B312"/>
  <c r="B313"/>
  <c r="B314"/>
  <c r="B315"/>
  <c r="B316"/>
  <c r="B317"/>
  <c r="B318"/>
  <c r="B319"/>
  <c r="B320"/>
  <c r="B321"/>
  <c r="B322"/>
  <c r="B323"/>
  <c r="B324"/>
  <c r="B325"/>
  <c r="B326"/>
  <c r="B327"/>
  <c r="B328"/>
  <c r="B329"/>
  <c r="B330"/>
  <c r="B331"/>
  <c r="B332"/>
  <c r="B333"/>
  <c r="B334"/>
  <c r="B335"/>
  <c r="B336"/>
  <c r="B337"/>
  <c r="B338"/>
  <c r="B339"/>
  <c r="B340"/>
  <c r="B341"/>
  <c r="B342"/>
  <c r="B343"/>
  <c r="B344"/>
  <c r="B345"/>
  <c r="B346"/>
  <c r="B347"/>
  <c r="B348"/>
  <c r="B349"/>
  <c r="B350"/>
  <c r="B351"/>
  <c r="B352"/>
  <c r="B353"/>
  <c r="B354"/>
  <c r="B355"/>
  <c r="B356"/>
  <c r="B357"/>
  <c r="B358"/>
  <c r="B359"/>
  <c r="B360"/>
  <c r="B361"/>
  <c r="B362"/>
  <c r="B363"/>
  <c r="B364"/>
  <c r="B365"/>
  <c r="B366"/>
  <c r="B367"/>
  <c r="B368"/>
  <c r="B369"/>
  <c r="B370"/>
  <c r="B371"/>
  <c r="B372"/>
  <c r="B373"/>
  <c r="B374"/>
  <c r="B375"/>
  <c r="B376"/>
  <c r="B377"/>
  <c r="B378"/>
  <c r="B379"/>
  <c r="B380"/>
  <c r="B381"/>
  <c r="B382"/>
  <c r="B383"/>
  <c r="B384"/>
  <c r="B385"/>
  <c r="B386"/>
  <c r="B387"/>
  <c r="B388"/>
  <c r="B389"/>
  <c r="B390"/>
  <c r="B391"/>
  <c r="B392"/>
  <c r="B393"/>
  <c r="B394"/>
  <c r="B395"/>
  <c r="B396"/>
  <c r="B397"/>
  <c r="B398"/>
  <c r="B399"/>
  <c r="B400"/>
  <c r="B401"/>
  <c r="B402"/>
  <c r="B403"/>
  <c r="B404"/>
  <c r="B405"/>
  <c r="B406"/>
  <c r="B407"/>
  <c r="B408"/>
  <c r="B409"/>
  <c r="B410"/>
  <c r="B411"/>
  <c r="B412"/>
  <c r="B413"/>
  <c r="B414"/>
  <c r="B415"/>
  <c r="B416"/>
  <c r="B417"/>
  <c r="B418"/>
  <c r="B419"/>
  <c r="B420"/>
  <c r="B421"/>
  <c r="B422"/>
  <c r="B423"/>
  <c r="B424"/>
  <c r="B425"/>
  <c r="B426"/>
  <c r="B427"/>
  <c r="B428"/>
  <c r="B429"/>
  <c r="B430"/>
  <c r="B431"/>
  <c r="B432"/>
  <c r="B433"/>
  <c r="B434"/>
  <c r="B435"/>
  <c r="B436"/>
  <c r="B437"/>
  <c r="B438"/>
  <c r="B439"/>
  <c r="B440"/>
  <c r="B441"/>
  <c r="B442"/>
  <c r="B443"/>
  <c r="B444"/>
  <c r="B445"/>
  <c r="B446"/>
  <c r="B447"/>
  <c r="B448"/>
  <c r="B449"/>
  <c r="B450"/>
  <c r="B451"/>
  <c r="B452"/>
  <c r="B453"/>
  <c r="B454"/>
  <c r="B455"/>
  <c r="B456"/>
  <c r="B457"/>
  <c r="B458"/>
  <c r="B459"/>
  <c r="B460"/>
  <c r="B461"/>
  <c r="B462"/>
  <c r="B463"/>
  <c r="B464"/>
  <c r="B465"/>
  <c r="B466"/>
  <c r="B467"/>
  <c r="B468"/>
  <c r="B469"/>
  <c r="B470"/>
  <c r="B471"/>
  <c r="B472"/>
  <c r="B473"/>
  <c r="B474"/>
  <c r="B475"/>
  <c r="B476"/>
  <c r="B477"/>
  <c r="B478"/>
  <c r="B479"/>
  <c r="B480"/>
  <c r="B481"/>
  <c r="B482"/>
  <c r="B483"/>
  <c r="B484"/>
  <c r="B485"/>
  <c r="B486"/>
  <c r="B487"/>
  <c r="B488"/>
  <c r="B489"/>
  <c r="B490"/>
  <c r="B491"/>
  <c r="B492"/>
  <c r="B493"/>
  <c r="B494"/>
  <c r="B495"/>
  <c r="B496"/>
  <c r="B497"/>
  <c r="B498"/>
  <c r="B499"/>
  <c r="B500"/>
  <c r="B501"/>
  <c r="B502"/>
  <c r="B4"/>
  <c r="T25" l="1"/>
  <c r="T4"/>
  <c r="R17" i="13"/>
  <c r="V17"/>
  <c r="R15"/>
  <c r="V15"/>
  <c r="R13"/>
  <c r="V13"/>
  <c r="R11"/>
  <c r="V11"/>
  <c r="R9"/>
  <c r="V9"/>
  <c r="R7"/>
  <c r="V7"/>
  <c r="R18"/>
  <c r="V18"/>
  <c r="R16"/>
  <c r="V16"/>
  <c r="R14"/>
  <c r="V14"/>
  <c r="R12"/>
  <c r="V12"/>
  <c r="R10"/>
  <c r="V10"/>
  <c r="R8"/>
  <c r="V8"/>
  <c r="J5"/>
  <c r="K5" s="1"/>
  <c r="L5" s="1"/>
  <c r="K6"/>
  <c r="L6" s="1"/>
  <c r="D4" i="8"/>
  <c r="T5" l="1"/>
  <c r="H7" s="1"/>
  <c r="E3" i="15"/>
  <c r="U4" i="8"/>
  <c r="U5" s="1"/>
  <c r="K19"/>
  <c r="R6" i="13"/>
  <c r="V6"/>
  <c r="R5"/>
  <c r="V5"/>
  <c r="W5" s="1"/>
  <c r="I23"/>
  <c r="J35" i="8"/>
  <c r="J39"/>
  <c r="J43"/>
  <c r="J47"/>
  <c r="J51"/>
  <c r="J55"/>
  <c r="J59"/>
  <c r="J63"/>
  <c r="J67"/>
  <c r="J71"/>
  <c r="J36"/>
  <c r="J40"/>
  <c r="J44"/>
  <c r="J48"/>
  <c r="J52"/>
  <c r="J56"/>
  <c r="J60"/>
  <c r="J64"/>
  <c r="J70"/>
  <c r="J66"/>
  <c r="J37"/>
  <c r="J41"/>
  <c r="J45"/>
  <c r="J49"/>
  <c r="J53"/>
  <c r="J57"/>
  <c r="J61"/>
  <c r="J65"/>
  <c r="J69"/>
  <c r="J34"/>
  <c r="J38"/>
  <c r="J42"/>
  <c r="J46"/>
  <c r="J50"/>
  <c r="J54"/>
  <c r="J58"/>
  <c r="J62"/>
  <c r="J68"/>
  <c r="I36"/>
  <c r="I40"/>
  <c r="I44"/>
  <c r="I48"/>
  <c r="I52"/>
  <c r="I56"/>
  <c r="I60"/>
  <c r="I64"/>
  <c r="I68"/>
  <c r="I37"/>
  <c r="I41"/>
  <c r="I45"/>
  <c r="I49"/>
  <c r="I53"/>
  <c r="I57"/>
  <c r="I61"/>
  <c r="I65"/>
  <c r="I69"/>
  <c r="I34"/>
  <c r="I38"/>
  <c r="I42"/>
  <c r="I46"/>
  <c r="I50"/>
  <c r="I54"/>
  <c r="I58"/>
  <c r="I62"/>
  <c r="I66"/>
  <c r="I70"/>
  <c r="I35"/>
  <c r="I39"/>
  <c r="I43"/>
  <c r="I47"/>
  <c r="I51"/>
  <c r="I55"/>
  <c r="I59"/>
  <c r="I63"/>
  <c r="I67"/>
  <c r="I71"/>
  <c r="K8"/>
  <c r="K12"/>
  <c r="K16"/>
  <c r="K20"/>
  <c r="K24"/>
  <c r="K28"/>
  <c r="K32"/>
  <c r="K36"/>
  <c r="K40"/>
  <c r="K44"/>
  <c r="K48"/>
  <c r="K52"/>
  <c r="K56"/>
  <c r="K60"/>
  <c r="K64"/>
  <c r="K68"/>
  <c r="K7"/>
  <c r="K11"/>
  <c r="K15"/>
  <c r="K23"/>
  <c r="K27"/>
  <c r="K31"/>
  <c r="K35"/>
  <c r="K39"/>
  <c r="K43"/>
  <c r="K47"/>
  <c r="K51"/>
  <c r="K55"/>
  <c r="K59"/>
  <c r="K63"/>
  <c r="K67"/>
  <c r="K71"/>
  <c r="K6"/>
  <c r="K10"/>
  <c r="K14"/>
  <c r="K18"/>
  <c r="K22"/>
  <c r="K26"/>
  <c r="K30"/>
  <c r="K34"/>
  <c r="K38"/>
  <c r="K42"/>
  <c r="K46"/>
  <c r="K50"/>
  <c r="K54"/>
  <c r="K58"/>
  <c r="K62"/>
  <c r="K66"/>
  <c r="K70"/>
  <c r="K5"/>
  <c r="K9"/>
  <c r="K13"/>
  <c r="K17"/>
  <c r="K21"/>
  <c r="K25"/>
  <c r="K29"/>
  <c r="K33"/>
  <c r="K37"/>
  <c r="K41"/>
  <c r="K45"/>
  <c r="K49"/>
  <c r="K53"/>
  <c r="K57"/>
  <c r="K61"/>
  <c r="K65"/>
  <c r="K69"/>
  <c r="K4"/>
  <c r="H71"/>
  <c r="H65"/>
  <c r="H61"/>
  <c r="H57"/>
  <c r="H53"/>
  <c r="H49"/>
  <c r="G70"/>
  <c r="G66"/>
  <c r="G62"/>
  <c r="G58"/>
  <c r="G54"/>
  <c r="F70"/>
  <c r="F66"/>
  <c r="F62"/>
  <c r="F58"/>
  <c r="F54"/>
  <c r="G71"/>
  <c r="G67"/>
  <c r="G63"/>
  <c r="G59"/>
  <c r="G55"/>
  <c r="H70"/>
  <c r="H66"/>
  <c r="H62"/>
  <c r="H58"/>
  <c r="H54"/>
  <c r="F69"/>
  <c r="F65"/>
  <c r="F61"/>
  <c r="F57"/>
  <c r="F53"/>
  <c r="G61"/>
  <c r="G53"/>
  <c r="H64"/>
  <c r="H56"/>
  <c r="F71"/>
  <c r="F67"/>
  <c r="F63"/>
  <c r="F59"/>
  <c r="F55"/>
  <c r="H67"/>
  <c r="H69"/>
  <c r="H63"/>
  <c r="H59"/>
  <c r="H55"/>
  <c r="H39"/>
  <c r="G68"/>
  <c r="G64"/>
  <c r="G60"/>
  <c r="G56"/>
  <c r="F68"/>
  <c r="F64"/>
  <c r="F60"/>
  <c r="F56"/>
  <c r="F44"/>
  <c r="G69"/>
  <c r="G65"/>
  <c r="G57"/>
  <c r="H68"/>
  <c r="H60"/>
  <c r="H52"/>
  <c r="J19" l="1"/>
  <c r="J14"/>
  <c r="J32"/>
  <c r="J9"/>
  <c r="J25"/>
  <c r="J4"/>
  <c r="J20"/>
  <c r="J26"/>
  <c r="I20"/>
  <c r="I17"/>
  <c r="I33"/>
  <c r="I10"/>
  <c r="I26"/>
  <c r="I7"/>
  <c r="I23"/>
  <c r="J15"/>
  <c r="J31"/>
  <c r="J10"/>
  <c r="J28"/>
  <c r="J5"/>
  <c r="J21"/>
  <c r="J16"/>
  <c r="I16"/>
  <c r="I32"/>
  <c r="I13"/>
  <c r="I29"/>
  <c r="I6"/>
  <c r="I22"/>
  <c r="I19"/>
  <c r="J7"/>
  <c r="J23"/>
  <c r="J18"/>
  <c r="J13"/>
  <c r="J29"/>
  <c r="J8"/>
  <c r="J24"/>
  <c r="I24"/>
  <c r="I21"/>
  <c r="I30"/>
  <c r="I27"/>
  <c r="U6"/>
  <c r="J11"/>
  <c r="J27"/>
  <c r="J6"/>
  <c r="J22"/>
  <c r="J17"/>
  <c r="J33"/>
  <c r="J12"/>
  <c r="J30"/>
  <c r="I12"/>
  <c r="I28"/>
  <c r="I9"/>
  <c r="I25"/>
  <c r="I4"/>
  <c r="I18"/>
  <c r="I15"/>
  <c r="I31"/>
  <c r="I8"/>
  <c r="I5"/>
  <c r="I14"/>
  <c r="I11"/>
  <c r="H30"/>
  <c r="H33"/>
  <c r="H24"/>
  <c r="G29"/>
  <c r="F28"/>
  <c r="G43"/>
  <c r="G34"/>
  <c r="H9"/>
  <c r="F47"/>
  <c r="G33"/>
  <c r="F49"/>
  <c r="F38"/>
  <c r="G40"/>
  <c r="F31"/>
  <c r="F33"/>
  <c r="H46"/>
  <c r="F18"/>
  <c r="G50"/>
  <c r="G24"/>
  <c r="H16"/>
  <c r="G19"/>
  <c r="H44"/>
  <c r="G21"/>
  <c r="F20"/>
  <c r="G36"/>
  <c r="G52"/>
  <c r="H35"/>
  <c r="H51"/>
  <c r="F27"/>
  <c r="H48"/>
  <c r="G17"/>
  <c r="F29"/>
  <c r="F45"/>
  <c r="H18"/>
  <c r="H42"/>
  <c r="G15"/>
  <c r="F34"/>
  <c r="G46"/>
  <c r="H23"/>
  <c r="H45"/>
  <c r="H28"/>
  <c r="G41"/>
  <c r="F32"/>
  <c r="F48"/>
  <c r="G28"/>
  <c r="G44"/>
  <c r="H25"/>
  <c r="H43"/>
  <c r="F11"/>
  <c r="F35"/>
  <c r="F51"/>
  <c r="H32"/>
  <c r="G37"/>
  <c r="F9"/>
  <c r="F37"/>
  <c r="H34"/>
  <c r="H50"/>
  <c r="G31"/>
  <c r="G47"/>
  <c r="F22"/>
  <c r="F42"/>
  <c r="G18"/>
  <c r="G38"/>
  <c r="H37"/>
  <c r="F40"/>
  <c r="G20"/>
  <c r="F43"/>
  <c r="H8"/>
  <c r="G39"/>
  <c r="F50"/>
  <c r="G30"/>
  <c r="H40"/>
  <c r="G49"/>
  <c r="F16"/>
  <c r="F36"/>
  <c r="F52"/>
  <c r="G32"/>
  <c r="G48"/>
  <c r="H29"/>
  <c r="H47"/>
  <c r="F15"/>
  <c r="F39"/>
  <c r="H36"/>
  <c r="G5"/>
  <c r="G45"/>
  <c r="F17"/>
  <c r="F41"/>
  <c r="H10"/>
  <c r="H38"/>
  <c r="G35"/>
  <c r="G51"/>
  <c r="F30"/>
  <c r="F46"/>
  <c r="G22"/>
  <c r="G42"/>
  <c r="H19"/>
  <c r="H41"/>
  <c r="H31"/>
  <c r="F12"/>
  <c r="G16"/>
  <c r="H21"/>
  <c r="F23"/>
  <c r="F25"/>
  <c r="F4"/>
  <c r="H26"/>
  <c r="G7"/>
  <c r="G27"/>
  <c r="F10"/>
  <c r="G14"/>
  <c r="H15"/>
  <c r="F24"/>
  <c r="G12"/>
  <c r="H17"/>
  <c r="F19"/>
  <c r="H20"/>
  <c r="G25"/>
  <c r="F21"/>
  <c r="H22"/>
  <c r="G23"/>
  <c r="F26"/>
  <c r="G6"/>
  <c r="G26"/>
  <c r="H11"/>
  <c r="H27"/>
  <c r="T6"/>
  <c r="H12"/>
  <c r="G13"/>
  <c r="F8"/>
  <c r="G8"/>
  <c r="H5"/>
  <c r="H13"/>
  <c r="H4"/>
  <c r="F7"/>
  <c r="G9"/>
  <c r="F5"/>
  <c r="F13"/>
  <c r="H6"/>
  <c r="H14"/>
  <c r="G11"/>
  <c r="F6"/>
  <c r="F14"/>
  <c r="G10"/>
  <c r="G4"/>
  <c r="U7"/>
  <c r="M69"/>
  <c r="P69" s="1"/>
  <c r="L69"/>
  <c r="O69" s="1"/>
  <c r="N69"/>
  <c r="Q69" s="1"/>
  <c r="M61"/>
  <c r="P61" s="1"/>
  <c r="L61"/>
  <c r="O61" s="1"/>
  <c r="N61"/>
  <c r="Q61" s="1"/>
  <c r="M53"/>
  <c r="P53" s="1"/>
  <c r="L53"/>
  <c r="O53" s="1"/>
  <c r="N53"/>
  <c r="Q53" s="1"/>
  <c r="M45"/>
  <c r="P45" s="1"/>
  <c r="L45"/>
  <c r="O45" s="1"/>
  <c r="N45"/>
  <c r="Q45" s="1"/>
  <c r="M37"/>
  <c r="P37" s="1"/>
  <c r="L37"/>
  <c r="O37" s="1"/>
  <c r="N37"/>
  <c r="Q37" s="1"/>
  <c r="M29"/>
  <c r="P29" s="1"/>
  <c r="L29"/>
  <c r="O29" s="1"/>
  <c r="N29"/>
  <c r="Q29" s="1"/>
  <c r="M21"/>
  <c r="P21" s="1"/>
  <c r="L21"/>
  <c r="O21" s="1"/>
  <c r="N21"/>
  <c r="Q21" s="1"/>
  <c r="M13"/>
  <c r="P13" s="1"/>
  <c r="L13"/>
  <c r="O13" s="1"/>
  <c r="N13"/>
  <c r="Q13" s="1"/>
  <c r="M5"/>
  <c r="P5" s="1"/>
  <c r="L5"/>
  <c r="O5" s="1"/>
  <c r="N5"/>
  <c r="Q5" s="1"/>
  <c r="N66"/>
  <c r="Q66" s="1"/>
  <c r="M66"/>
  <c r="P66" s="1"/>
  <c r="L66"/>
  <c r="O66" s="1"/>
  <c r="N58"/>
  <c r="Q58" s="1"/>
  <c r="M58"/>
  <c r="P58" s="1"/>
  <c r="L58"/>
  <c r="O58" s="1"/>
  <c r="N50"/>
  <c r="Q50" s="1"/>
  <c r="M50"/>
  <c r="P50" s="1"/>
  <c r="L50"/>
  <c r="O50" s="1"/>
  <c r="N42"/>
  <c r="Q42" s="1"/>
  <c r="M42"/>
  <c r="P42" s="1"/>
  <c r="L42"/>
  <c r="O42" s="1"/>
  <c r="N34"/>
  <c r="Q34" s="1"/>
  <c r="M34"/>
  <c r="P34" s="1"/>
  <c r="L34"/>
  <c r="O34" s="1"/>
  <c r="N26"/>
  <c r="Q26" s="1"/>
  <c r="M26"/>
  <c r="P26" s="1"/>
  <c r="L26"/>
  <c r="O26" s="1"/>
  <c r="N18"/>
  <c r="Q18" s="1"/>
  <c r="M18"/>
  <c r="P18" s="1"/>
  <c r="L18"/>
  <c r="O18" s="1"/>
  <c r="N10"/>
  <c r="Q10" s="1"/>
  <c r="M10"/>
  <c r="P10" s="1"/>
  <c r="L10"/>
  <c r="O10" s="1"/>
  <c r="M71"/>
  <c r="P71" s="1"/>
  <c r="L71"/>
  <c r="O71" s="1"/>
  <c r="N71"/>
  <c r="Q71" s="1"/>
  <c r="M63"/>
  <c r="P63" s="1"/>
  <c r="L63"/>
  <c r="O63" s="1"/>
  <c r="N63"/>
  <c r="Q63" s="1"/>
  <c r="M55"/>
  <c r="P55" s="1"/>
  <c r="L55"/>
  <c r="O55" s="1"/>
  <c r="N55"/>
  <c r="Q55" s="1"/>
  <c r="M47"/>
  <c r="P47" s="1"/>
  <c r="L47"/>
  <c r="O47" s="1"/>
  <c r="N47"/>
  <c r="Q47" s="1"/>
  <c r="M39"/>
  <c r="P39" s="1"/>
  <c r="L39"/>
  <c r="O39" s="1"/>
  <c r="N39"/>
  <c r="Q39" s="1"/>
  <c r="M31"/>
  <c r="P31" s="1"/>
  <c r="L31"/>
  <c r="O31" s="1"/>
  <c r="N31"/>
  <c r="Q31" s="1"/>
  <c r="M23"/>
  <c r="P23" s="1"/>
  <c r="L23"/>
  <c r="O23" s="1"/>
  <c r="N23"/>
  <c r="Q23" s="1"/>
  <c r="M15"/>
  <c r="P15" s="1"/>
  <c r="L15"/>
  <c r="O15" s="1"/>
  <c r="N15"/>
  <c r="Q15" s="1"/>
  <c r="M7"/>
  <c r="P7" s="1"/>
  <c r="L7"/>
  <c r="O7" s="1"/>
  <c r="N7"/>
  <c r="Q7" s="1"/>
  <c r="N64"/>
  <c r="Q64" s="1"/>
  <c r="M64"/>
  <c r="P64" s="1"/>
  <c r="L64"/>
  <c r="O64" s="1"/>
  <c r="N56"/>
  <c r="Q56" s="1"/>
  <c r="M56"/>
  <c r="P56" s="1"/>
  <c r="L56"/>
  <c r="O56" s="1"/>
  <c r="N48"/>
  <c r="Q48" s="1"/>
  <c r="M48"/>
  <c r="P48" s="1"/>
  <c r="L48"/>
  <c r="O48" s="1"/>
  <c r="N40"/>
  <c r="Q40" s="1"/>
  <c r="M40"/>
  <c r="P40" s="1"/>
  <c r="L40"/>
  <c r="O40" s="1"/>
  <c r="N32"/>
  <c r="Q32" s="1"/>
  <c r="M32"/>
  <c r="P32" s="1"/>
  <c r="L32"/>
  <c r="O32" s="1"/>
  <c r="N24"/>
  <c r="Q24" s="1"/>
  <c r="M24"/>
  <c r="P24" s="1"/>
  <c r="L24"/>
  <c r="O24" s="1"/>
  <c r="N16"/>
  <c r="Q16" s="1"/>
  <c r="M16"/>
  <c r="P16" s="1"/>
  <c r="L16"/>
  <c r="O16" s="1"/>
  <c r="N8"/>
  <c r="Q8" s="1"/>
  <c r="M8"/>
  <c r="P8" s="1"/>
  <c r="L8"/>
  <c r="O8" s="1"/>
  <c r="M4"/>
  <c r="P4" s="1"/>
  <c r="N4"/>
  <c r="Q4" s="1"/>
  <c r="L4"/>
  <c r="O4" s="1"/>
  <c r="M65"/>
  <c r="P65" s="1"/>
  <c r="L65"/>
  <c r="O65" s="1"/>
  <c r="N65"/>
  <c r="Q65" s="1"/>
  <c r="M57"/>
  <c r="P57" s="1"/>
  <c r="L57"/>
  <c r="O57" s="1"/>
  <c r="N57"/>
  <c r="Q57" s="1"/>
  <c r="M49"/>
  <c r="P49" s="1"/>
  <c r="L49"/>
  <c r="O49" s="1"/>
  <c r="N49"/>
  <c r="Q49" s="1"/>
  <c r="M41"/>
  <c r="P41" s="1"/>
  <c r="L41"/>
  <c r="O41" s="1"/>
  <c r="N41"/>
  <c r="Q41" s="1"/>
  <c r="M33"/>
  <c r="P33" s="1"/>
  <c r="L33"/>
  <c r="O33" s="1"/>
  <c r="N33"/>
  <c r="Q33" s="1"/>
  <c r="M25"/>
  <c r="P25" s="1"/>
  <c r="L25"/>
  <c r="O25" s="1"/>
  <c r="N25"/>
  <c r="Q25" s="1"/>
  <c r="M17"/>
  <c r="P17" s="1"/>
  <c r="L17"/>
  <c r="O17" s="1"/>
  <c r="N17"/>
  <c r="Q17" s="1"/>
  <c r="M9"/>
  <c r="P9" s="1"/>
  <c r="L9"/>
  <c r="O9" s="1"/>
  <c r="N9"/>
  <c r="Q9" s="1"/>
  <c r="N70"/>
  <c r="Q70" s="1"/>
  <c r="M70"/>
  <c r="P70" s="1"/>
  <c r="L70"/>
  <c r="O70" s="1"/>
  <c r="N62"/>
  <c r="Q62" s="1"/>
  <c r="M62"/>
  <c r="P62" s="1"/>
  <c r="L62"/>
  <c r="O62" s="1"/>
  <c r="N54"/>
  <c r="Q54" s="1"/>
  <c r="M54"/>
  <c r="P54" s="1"/>
  <c r="L54"/>
  <c r="O54" s="1"/>
  <c r="N46"/>
  <c r="Q46" s="1"/>
  <c r="M46"/>
  <c r="P46" s="1"/>
  <c r="L46"/>
  <c r="O46" s="1"/>
  <c r="N38"/>
  <c r="Q38" s="1"/>
  <c r="M38"/>
  <c r="P38" s="1"/>
  <c r="L38"/>
  <c r="O38" s="1"/>
  <c r="N30"/>
  <c r="Q30" s="1"/>
  <c r="M30"/>
  <c r="P30" s="1"/>
  <c r="L30"/>
  <c r="O30" s="1"/>
  <c r="N22"/>
  <c r="Q22" s="1"/>
  <c r="M22"/>
  <c r="P22" s="1"/>
  <c r="L22"/>
  <c r="O22" s="1"/>
  <c r="N14"/>
  <c r="Q14" s="1"/>
  <c r="M14"/>
  <c r="P14" s="1"/>
  <c r="L14"/>
  <c r="O14" s="1"/>
  <c r="N6"/>
  <c r="Q6" s="1"/>
  <c r="M6"/>
  <c r="P6" s="1"/>
  <c r="L6"/>
  <c r="O6" s="1"/>
  <c r="M67"/>
  <c r="P67" s="1"/>
  <c r="L67"/>
  <c r="O67" s="1"/>
  <c r="N67"/>
  <c r="Q67" s="1"/>
  <c r="M59"/>
  <c r="P59" s="1"/>
  <c r="L59"/>
  <c r="O59" s="1"/>
  <c r="N59"/>
  <c r="Q59" s="1"/>
  <c r="M51"/>
  <c r="P51" s="1"/>
  <c r="L51"/>
  <c r="O51" s="1"/>
  <c r="N51"/>
  <c r="Q51" s="1"/>
  <c r="M43"/>
  <c r="P43" s="1"/>
  <c r="L43"/>
  <c r="O43" s="1"/>
  <c r="N43"/>
  <c r="Q43" s="1"/>
  <c r="M35"/>
  <c r="P35" s="1"/>
  <c r="L35"/>
  <c r="O35" s="1"/>
  <c r="N35"/>
  <c r="Q35" s="1"/>
  <c r="M27"/>
  <c r="P27" s="1"/>
  <c r="L27"/>
  <c r="O27" s="1"/>
  <c r="N27"/>
  <c r="Q27" s="1"/>
  <c r="M19"/>
  <c r="P19" s="1"/>
  <c r="L19"/>
  <c r="O19" s="1"/>
  <c r="N19"/>
  <c r="Q19" s="1"/>
  <c r="M11"/>
  <c r="P11" s="1"/>
  <c r="L11"/>
  <c r="O11" s="1"/>
  <c r="N11"/>
  <c r="Q11" s="1"/>
  <c r="N68"/>
  <c r="Q68" s="1"/>
  <c r="M68"/>
  <c r="P68" s="1"/>
  <c r="L68"/>
  <c r="O68" s="1"/>
  <c r="N60"/>
  <c r="Q60" s="1"/>
  <c r="M60"/>
  <c r="P60" s="1"/>
  <c r="L60"/>
  <c r="O60" s="1"/>
  <c r="N52"/>
  <c r="Q52" s="1"/>
  <c r="M52"/>
  <c r="P52" s="1"/>
  <c r="L52"/>
  <c r="O52" s="1"/>
  <c r="N44"/>
  <c r="Q44" s="1"/>
  <c r="M44"/>
  <c r="P44" s="1"/>
  <c r="L44"/>
  <c r="O44" s="1"/>
  <c r="N36"/>
  <c r="Q36" s="1"/>
  <c r="M36"/>
  <c r="P36" s="1"/>
  <c r="L36"/>
  <c r="O36" s="1"/>
  <c r="N28"/>
  <c r="Q28" s="1"/>
  <c r="M28"/>
  <c r="P28" s="1"/>
  <c r="L28"/>
  <c r="O28" s="1"/>
  <c r="N20"/>
  <c r="Q20" s="1"/>
  <c r="M20"/>
  <c r="P20" s="1"/>
  <c r="L20"/>
  <c r="O20" s="1"/>
  <c r="N12"/>
  <c r="Q12" s="1"/>
  <c r="M12"/>
  <c r="P12" s="1"/>
  <c r="L12"/>
  <c r="O12" s="1"/>
  <c r="U9" l="1"/>
  <c r="C4" i="13"/>
  <c r="T14" i="8"/>
  <c r="T18" s="1"/>
  <c r="U8"/>
  <c r="U12" s="1"/>
  <c r="T7"/>
  <c r="T10" s="1"/>
  <c r="T11" s="1"/>
  <c r="T8"/>
  <c r="C9" i="13"/>
  <c r="T9" i="8"/>
  <c r="U11"/>
  <c r="U10"/>
  <c r="T15"/>
  <c r="T19" s="1"/>
  <c r="T16"/>
  <c r="T17"/>
  <c r="E5" i="15" l="1"/>
  <c r="E4"/>
  <c r="E21" i="13"/>
  <c r="I25"/>
  <c r="T13" i="8"/>
  <c r="D5" i="13"/>
  <c r="D7"/>
  <c r="C22"/>
  <c r="O16"/>
  <c r="O12"/>
  <c r="O8"/>
  <c r="O15"/>
  <c r="O11"/>
  <c r="O7"/>
  <c r="O14"/>
  <c r="O10"/>
  <c r="O17"/>
  <c r="O13"/>
  <c r="O9"/>
  <c r="O18"/>
  <c r="O5"/>
  <c r="O6"/>
  <c r="I26"/>
  <c r="C7"/>
  <c r="E20"/>
  <c r="C5"/>
  <c r="D6"/>
  <c r="C6" s="1"/>
  <c r="F10" i="14" s="1"/>
  <c r="D4" i="13"/>
  <c r="D11" i="14" s="1"/>
  <c r="D9" i="13"/>
  <c r="I6" i="14" s="1"/>
  <c r="C20" i="13"/>
  <c r="C11"/>
  <c r="Q17"/>
  <c r="Q13"/>
  <c r="Q9"/>
  <c r="Q18"/>
  <c r="Q16"/>
  <c r="Q12"/>
  <c r="Q8"/>
  <c r="Q15"/>
  <c r="Q11"/>
  <c r="Q7"/>
  <c r="Q5"/>
  <c r="Q14"/>
  <c r="Q10"/>
  <c r="Q6"/>
  <c r="T22" i="8"/>
  <c r="T23" s="1"/>
  <c r="T20"/>
  <c r="T21"/>
  <c r="I4" i="15" l="1"/>
  <c r="I28"/>
  <c r="I20"/>
  <c r="I12"/>
  <c r="I30"/>
  <c r="I6"/>
  <c r="I29"/>
  <c r="I21"/>
  <c r="I13"/>
  <c r="I5"/>
  <c r="I31"/>
  <c r="I23"/>
  <c r="I15"/>
  <c r="I7"/>
  <c r="I14"/>
  <c r="I9"/>
  <c r="I22"/>
  <c r="I19"/>
  <c r="I11"/>
  <c r="I10"/>
  <c r="I32"/>
  <c r="I24"/>
  <c r="I16"/>
  <c r="I8"/>
  <c r="I18"/>
  <c r="I33"/>
  <c r="I25"/>
  <c r="I17"/>
  <c r="I27"/>
  <c r="I26"/>
  <c r="H31"/>
  <c r="H23"/>
  <c r="H15"/>
  <c r="H7"/>
  <c r="H14"/>
  <c r="H32"/>
  <c r="H24"/>
  <c r="H16"/>
  <c r="H8"/>
  <c r="H18"/>
  <c r="H33"/>
  <c r="H25"/>
  <c r="H17"/>
  <c r="H9"/>
  <c r="H4"/>
  <c r="H20"/>
  <c r="H12"/>
  <c r="H6"/>
  <c r="H21"/>
  <c r="H5"/>
  <c r="H22"/>
  <c r="H27"/>
  <c r="H19"/>
  <c r="H11"/>
  <c r="H26"/>
  <c r="H10"/>
  <c r="H28"/>
  <c r="H30"/>
  <c r="H29"/>
  <c r="H13"/>
  <c r="P5" i="13"/>
  <c r="P11"/>
  <c r="F5" i="14"/>
  <c r="E5"/>
  <c r="P17" i="13"/>
  <c r="P16"/>
  <c r="F12" i="14"/>
  <c r="F8"/>
  <c r="F13"/>
  <c r="F6"/>
  <c r="F7"/>
  <c r="F11"/>
  <c r="C24" i="13"/>
  <c r="D12" s="1"/>
  <c r="E14" i="14"/>
  <c r="C23" i="13"/>
  <c r="D10" i="14"/>
  <c r="E10"/>
  <c r="D9"/>
  <c r="C13" i="13"/>
  <c r="E13" s="1"/>
  <c r="T16" s="1"/>
  <c r="D12" i="14"/>
  <c r="D6"/>
  <c r="D16"/>
  <c r="E16"/>
  <c r="E9"/>
  <c r="I13"/>
  <c r="E7"/>
  <c r="E13"/>
  <c r="I5"/>
  <c r="P13" i="13"/>
  <c r="P12"/>
  <c r="E12" i="14"/>
  <c r="E15"/>
  <c r="E6"/>
  <c r="E8"/>
  <c r="E11"/>
  <c r="E4"/>
  <c r="E17"/>
  <c r="I14"/>
  <c r="P18" i="13"/>
  <c r="P10"/>
  <c r="P15"/>
  <c r="P6"/>
  <c r="P7"/>
  <c r="P9"/>
  <c r="P14"/>
  <c r="P8"/>
  <c r="D8"/>
  <c r="C8" s="1"/>
  <c r="H5" i="14" s="1"/>
  <c r="F16"/>
  <c r="F9"/>
  <c r="F17"/>
  <c r="F14"/>
  <c r="F4"/>
  <c r="F15"/>
  <c r="I10"/>
  <c r="I9"/>
  <c r="D17"/>
  <c r="D4"/>
  <c r="D15"/>
  <c r="D14"/>
  <c r="D7"/>
  <c r="D13"/>
  <c r="D8"/>
  <c r="D5"/>
  <c r="G5"/>
  <c r="G13"/>
  <c r="G6"/>
  <c r="G14"/>
  <c r="G11"/>
  <c r="G12"/>
  <c r="G9"/>
  <c r="G4"/>
  <c r="G10"/>
  <c r="G7"/>
  <c r="G15"/>
  <c r="G8"/>
  <c r="G16"/>
  <c r="G17"/>
  <c r="I17"/>
  <c r="I4"/>
  <c r="I7"/>
  <c r="I15"/>
  <c r="I16"/>
  <c r="I12"/>
  <c r="I11"/>
  <c r="I8"/>
  <c r="C21" i="13"/>
  <c r="C10" s="1"/>
  <c r="D11"/>
  <c r="E11"/>
  <c r="T24" i="8"/>
  <c r="K6" i="14" l="1"/>
  <c r="T8" i="13"/>
  <c r="T5"/>
  <c r="H14" i="14"/>
  <c r="K24" i="13"/>
  <c r="T18"/>
  <c r="H12" i="14"/>
  <c r="T17" i="13"/>
  <c r="T14"/>
  <c r="T15"/>
  <c r="T12"/>
  <c r="D13"/>
  <c r="M13" i="14" s="1"/>
  <c r="T9" i="13"/>
  <c r="T6"/>
  <c r="T7"/>
  <c r="H9" i="14"/>
  <c r="H11"/>
  <c r="T13" i="13"/>
  <c r="T10"/>
  <c r="T11"/>
  <c r="H17" i="14"/>
  <c r="H6"/>
  <c r="H16"/>
  <c r="H8"/>
  <c r="H13"/>
  <c r="H4"/>
  <c r="H10"/>
  <c r="H15"/>
  <c r="H7"/>
  <c r="C12" i="13"/>
  <c r="E12" s="1"/>
  <c r="L8" i="14" s="1"/>
  <c r="E10" i="13"/>
  <c r="D10"/>
  <c r="W18"/>
  <c r="X18" s="1"/>
  <c r="N17" i="14" s="1"/>
  <c r="W14" i="13"/>
  <c r="X14" s="1"/>
  <c r="N13" i="14" s="1"/>
  <c r="W10" i="13"/>
  <c r="X10" s="1"/>
  <c r="N9" i="14" s="1"/>
  <c r="X5" i="13"/>
  <c r="N4" i="14" s="1"/>
  <c r="W15" i="13"/>
  <c r="Y15" s="1"/>
  <c r="C14" i="14" s="1"/>
  <c r="W11" i="13"/>
  <c r="Y11" s="1"/>
  <c r="C10" i="14" s="1"/>
  <c r="W6" i="13"/>
  <c r="X6" s="1"/>
  <c r="N5" i="14" s="1"/>
  <c r="W16" i="13"/>
  <c r="X16" s="1"/>
  <c r="N15" i="14" s="1"/>
  <c r="W12" i="13"/>
  <c r="X12" s="1"/>
  <c r="N11" i="14" s="1"/>
  <c r="W8" i="13"/>
  <c r="X8" s="1"/>
  <c r="N7" i="14" s="1"/>
  <c r="W17" i="13"/>
  <c r="Y17" s="1"/>
  <c r="C16" i="14" s="1"/>
  <c r="W13" i="13"/>
  <c r="Y13" s="1"/>
  <c r="C12" i="14" s="1"/>
  <c r="W9" i="13"/>
  <c r="Y9" s="1"/>
  <c r="C8" i="14" s="1"/>
  <c r="W7" i="13"/>
  <c r="X7" s="1"/>
  <c r="N6" i="14" s="1"/>
  <c r="K8"/>
  <c r="K10"/>
  <c r="K12"/>
  <c r="K14"/>
  <c r="K16"/>
  <c r="K4"/>
  <c r="K5"/>
  <c r="K7"/>
  <c r="K9"/>
  <c r="K11"/>
  <c r="K13"/>
  <c r="K15"/>
  <c r="K17"/>
  <c r="U7" i="13" l="1"/>
  <c r="M10" i="14"/>
  <c r="U10" i="13"/>
  <c r="M16" i="14"/>
  <c r="K23" i="13"/>
  <c r="L10" i="14"/>
  <c r="M4"/>
  <c r="U9" i="13"/>
  <c r="M15" i="14"/>
  <c r="M5"/>
  <c r="M9"/>
  <c r="M11"/>
  <c r="M14"/>
  <c r="U15" i="13"/>
  <c r="M12" i="14"/>
  <c r="U8" i="13"/>
  <c r="U5"/>
  <c r="U11"/>
  <c r="M6" i="14"/>
  <c r="U18" i="13"/>
  <c r="M7" i="14"/>
  <c r="U14" i="13"/>
  <c r="L9" i="14"/>
  <c r="K25" i="13"/>
  <c r="U17"/>
  <c r="U12"/>
  <c r="M17" i="14"/>
  <c r="M8"/>
  <c r="U13" i="13"/>
  <c r="U6"/>
  <c r="U16"/>
  <c r="J16" i="14"/>
  <c r="J15"/>
  <c r="L6"/>
  <c r="L5"/>
  <c r="L15"/>
  <c r="L16"/>
  <c r="L17"/>
  <c r="L12"/>
  <c r="L13"/>
  <c r="L14"/>
  <c r="L11"/>
  <c r="J5"/>
  <c r="L7"/>
  <c r="L4"/>
  <c r="J4"/>
  <c r="J13"/>
  <c r="J8"/>
  <c r="J7"/>
  <c r="J10"/>
  <c r="J11"/>
  <c r="J9"/>
  <c r="J17"/>
  <c r="J14"/>
  <c r="J6"/>
  <c r="J12"/>
  <c r="Y8" i="13"/>
  <c r="C7" i="14" s="1"/>
  <c r="Y16" i="13"/>
  <c r="C15" i="14" s="1"/>
  <c r="X15" i="13"/>
  <c r="N14" i="14" s="1"/>
  <c r="Y7" i="13"/>
  <c r="C6" i="14" s="1"/>
  <c r="X9" i="13"/>
  <c r="N8" i="14" s="1"/>
  <c r="X17" i="13"/>
  <c r="N16" i="14" s="1"/>
  <c r="Y14" i="13"/>
  <c r="C13" i="14" s="1"/>
  <c r="X13" i="13"/>
  <c r="N12" i="14" s="1"/>
  <c r="Y12" i="13"/>
  <c r="C11" i="14" s="1"/>
  <c r="Y6" i="13"/>
  <c r="C5" i="14" s="1"/>
  <c r="X11" i="13"/>
  <c r="N10" i="14" s="1"/>
  <c r="Y5" i="13"/>
  <c r="C4" i="14" s="1"/>
  <c r="Y10" i="13"/>
  <c r="C9" i="14" s="1"/>
  <c r="Y18" i="13"/>
  <c r="C17" i="14" s="1"/>
</calcChain>
</file>

<file path=xl/sharedStrings.xml><?xml version="1.0" encoding="utf-8"?>
<sst xmlns="http://schemas.openxmlformats.org/spreadsheetml/2006/main" count="209" uniqueCount="169">
  <si>
    <t>Year</t>
  </si>
  <si>
    <t>Cs</t>
  </si>
  <si>
    <t>N</t>
  </si>
  <si>
    <t>Cv</t>
  </si>
  <si>
    <t>F</t>
  </si>
  <si>
    <t>P</t>
  </si>
  <si>
    <r>
      <t>U</t>
    </r>
    <r>
      <rPr>
        <vertAlign val="subscript"/>
        <sz val="11"/>
        <color indexed="8"/>
        <rFont val="Calibri"/>
        <family val="2"/>
      </rPr>
      <t>T</t>
    </r>
  </si>
  <si>
    <t>W</t>
  </si>
  <si>
    <r>
      <t>C</t>
    </r>
    <r>
      <rPr>
        <vertAlign val="subscript"/>
        <sz val="11"/>
        <color indexed="8"/>
        <rFont val="Calibri"/>
        <family val="2"/>
      </rPr>
      <t>0</t>
    </r>
  </si>
  <si>
    <r>
      <t>C</t>
    </r>
    <r>
      <rPr>
        <vertAlign val="subscript"/>
        <sz val="11"/>
        <color indexed="8"/>
        <rFont val="Calibri"/>
        <family val="2"/>
      </rPr>
      <t>1</t>
    </r>
  </si>
  <si>
    <r>
      <t>C</t>
    </r>
    <r>
      <rPr>
        <vertAlign val="subscript"/>
        <sz val="11"/>
        <color indexed="8"/>
        <rFont val="Calibri"/>
        <family val="2"/>
      </rPr>
      <t>2</t>
    </r>
  </si>
  <si>
    <r>
      <t>d</t>
    </r>
    <r>
      <rPr>
        <vertAlign val="subscript"/>
        <sz val="11"/>
        <color indexed="8"/>
        <rFont val="Calibri"/>
        <family val="2"/>
      </rPr>
      <t>1</t>
    </r>
  </si>
  <si>
    <r>
      <t>d</t>
    </r>
    <r>
      <rPr>
        <vertAlign val="subscript"/>
        <sz val="11"/>
        <color indexed="8"/>
        <rFont val="Calibri"/>
        <family val="2"/>
      </rPr>
      <t>2</t>
    </r>
  </si>
  <si>
    <r>
      <t>d</t>
    </r>
    <r>
      <rPr>
        <vertAlign val="subscript"/>
        <sz val="11"/>
        <color indexed="8"/>
        <rFont val="Calibri"/>
        <family val="2"/>
      </rPr>
      <t>3</t>
    </r>
  </si>
  <si>
    <t>t</t>
  </si>
  <si>
    <t>m1</t>
  </si>
  <si>
    <t>m2</t>
  </si>
  <si>
    <t>m3</t>
  </si>
  <si>
    <t>m4</t>
  </si>
  <si>
    <t>s</t>
  </si>
  <si>
    <t>q</t>
  </si>
  <si>
    <t>T</t>
  </si>
  <si>
    <t>b</t>
  </si>
  <si>
    <t>Yi</t>
  </si>
  <si>
    <t>Rank</t>
  </si>
  <si>
    <r>
      <t>(Yi -</t>
    </r>
    <r>
      <rPr>
        <sz val="11"/>
        <color theme="1"/>
        <rFont val="Calibri"/>
        <family val="2"/>
      </rPr>
      <t>Ῡ)</t>
    </r>
    <r>
      <rPr>
        <vertAlign val="superscript"/>
        <sz val="11"/>
        <color theme="1"/>
        <rFont val="Calibri"/>
        <family val="2"/>
      </rPr>
      <t>2</t>
    </r>
  </si>
  <si>
    <r>
      <t>(Yi -</t>
    </r>
    <r>
      <rPr>
        <sz val="11"/>
        <color theme="1"/>
        <rFont val="Calibri"/>
        <family val="2"/>
      </rPr>
      <t>Ῡ)</t>
    </r>
    <r>
      <rPr>
        <vertAlign val="superscript"/>
        <sz val="11"/>
        <color theme="1"/>
        <rFont val="Calibri"/>
        <family val="2"/>
      </rPr>
      <t>3</t>
    </r>
    <r>
      <rPr>
        <sz val="11"/>
        <color indexed="8"/>
        <rFont val="Calibri"/>
        <family val="2"/>
      </rPr>
      <t/>
    </r>
  </si>
  <si>
    <r>
      <t>(Yi -</t>
    </r>
    <r>
      <rPr>
        <sz val="11"/>
        <color theme="1"/>
        <rFont val="Calibri"/>
        <family val="2"/>
      </rPr>
      <t>Ῡ)</t>
    </r>
    <r>
      <rPr>
        <vertAlign val="superscript"/>
        <sz val="11"/>
        <color theme="1"/>
        <rFont val="Calibri"/>
        <family val="2"/>
      </rPr>
      <t>4</t>
    </r>
    <r>
      <rPr>
        <sz val="11"/>
        <color indexed="8"/>
        <rFont val="Calibri"/>
        <family val="2"/>
      </rPr>
      <t/>
    </r>
  </si>
  <si>
    <t>Fi</t>
  </si>
  <si>
    <t>Ῡ</t>
  </si>
  <si>
    <t>Ck</t>
  </si>
  <si>
    <t>1-Fi</t>
  </si>
  <si>
    <r>
      <t>(1-Fi)</t>
    </r>
    <r>
      <rPr>
        <vertAlign val="superscript"/>
        <sz val="11"/>
        <color theme="1"/>
        <rFont val="Calibri"/>
        <family val="2"/>
        <scheme val="minor"/>
      </rPr>
      <t>2</t>
    </r>
  </si>
  <si>
    <r>
      <t>(1-Fi)</t>
    </r>
    <r>
      <rPr>
        <vertAlign val="superscript"/>
        <sz val="11"/>
        <color theme="1"/>
        <rFont val="Calibri"/>
        <family val="2"/>
        <scheme val="minor"/>
      </rPr>
      <t>3</t>
    </r>
  </si>
  <si>
    <r>
      <t>a</t>
    </r>
    <r>
      <rPr>
        <vertAlign val="subscript"/>
        <sz val="11"/>
        <color theme="1"/>
        <rFont val="Symbol"/>
        <family val="1"/>
        <charset val="2"/>
      </rPr>
      <t>0</t>
    </r>
  </si>
  <si>
    <r>
      <t>a</t>
    </r>
    <r>
      <rPr>
        <vertAlign val="subscript"/>
        <sz val="11"/>
        <color theme="1"/>
        <rFont val="Symbol"/>
        <family val="1"/>
        <charset val="2"/>
      </rPr>
      <t>1</t>
    </r>
    <r>
      <rPr>
        <sz val="11"/>
        <color indexed="8"/>
        <rFont val="Calibri"/>
        <family val="2"/>
      </rPr>
      <t/>
    </r>
  </si>
  <si>
    <r>
      <t>a</t>
    </r>
    <r>
      <rPr>
        <vertAlign val="subscript"/>
        <sz val="11"/>
        <color theme="1"/>
        <rFont val="Symbol"/>
        <family val="1"/>
        <charset val="2"/>
      </rPr>
      <t>2</t>
    </r>
    <r>
      <rPr>
        <sz val="11"/>
        <color indexed="8"/>
        <rFont val="Calibri"/>
        <family val="2"/>
      </rPr>
      <t/>
    </r>
  </si>
  <si>
    <r>
      <t>a</t>
    </r>
    <r>
      <rPr>
        <vertAlign val="subscript"/>
        <sz val="11"/>
        <color theme="1"/>
        <rFont val="Symbol"/>
        <family val="1"/>
        <charset val="2"/>
      </rPr>
      <t>3</t>
    </r>
    <r>
      <rPr>
        <sz val="11"/>
        <color indexed="8"/>
        <rFont val="Calibri"/>
        <family val="2"/>
      </rPr>
      <t/>
    </r>
  </si>
  <si>
    <t>(1-Fi)Yi</t>
  </si>
  <si>
    <r>
      <t>(1-Fi)</t>
    </r>
    <r>
      <rPr>
        <vertAlign val="superscript"/>
        <sz val="11"/>
        <color theme="1"/>
        <rFont val="Calibri"/>
        <family val="2"/>
        <scheme val="minor"/>
      </rPr>
      <t>2</t>
    </r>
    <r>
      <rPr>
        <sz val="11"/>
        <color theme="1"/>
        <rFont val="Calibri"/>
        <family val="2"/>
        <scheme val="minor"/>
      </rPr>
      <t>Yi</t>
    </r>
  </si>
  <si>
    <r>
      <t>(1-Fi)</t>
    </r>
    <r>
      <rPr>
        <vertAlign val="superscript"/>
        <sz val="11"/>
        <color theme="1"/>
        <rFont val="Calibri"/>
        <family val="2"/>
        <scheme val="minor"/>
      </rPr>
      <t>3</t>
    </r>
    <r>
      <rPr>
        <sz val="11"/>
        <color theme="1"/>
        <rFont val="Calibri"/>
        <family val="2"/>
        <scheme val="minor"/>
      </rPr>
      <t>Yi</t>
    </r>
  </si>
  <si>
    <r>
      <t>l</t>
    </r>
    <r>
      <rPr>
        <vertAlign val="subscript"/>
        <sz val="11"/>
        <color theme="1"/>
        <rFont val="Symbol"/>
        <family val="1"/>
        <charset val="2"/>
      </rPr>
      <t>1</t>
    </r>
  </si>
  <si>
    <r>
      <t>l</t>
    </r>
    <r>
      <rPr>
        <vertAlign val="subscript"/>
        <sz val="11"/>
        <color theme="1"/>
        <rFont val="Symbol"/>
        <family val="1"/>
        <charset val="2"/>
      </rPr>
      <t>2</t>
    </r>
    <r>
      <rPr>
        <sz val="11"/>
        <color indexed="8"/>
        <rFont val="Calibri"/>
        <family val="2"/>
      </rPr>
      <t/>
    </r>
  </si>
  <si>
    <r>
      <t>l</t>
    </r>
    <r>
      <rPr>
        <vertAlign val="subscript"/>
        <sz val="11"/>
        <color theme="1"/>
        <rFont val="Symbol"/>
        <family val="1"/>
        <charset val="2"/>
      </rPr>
      <t>3</t>
    </r>
    <r>
      <rPr>
        <sz val="11"/>
        <color indexed="8"/>
        <rFont val="Calibri"/>
        <family val="2"/>
      </rPr>
      <t/>
    </r>
  </si>
  <si>
    <r>
      <t>l</t>
    </r>
    <r>
      <rPr>
        <vertAlign val="subscript"/>
        <sz val="11"/>
        <color theme="1"/>
        <rFont val="Symbol"/>
        <family val="1"/>
        <charset val="2"/>
      </rPr>
      <t>4</t>
    </r>
    <r>
      <rPr>
        <sz val="11"/>
        <color indexed="8"/>
        <rFont val="Calibri"/>
        <family val="2"/>
      </rPr>
      <t/>
    </r>
  </si>
  <si>
    <r>
      <t>t</t>
    </r>
    <r>
      <rPr>
        <vertAlign val="subscript"/>
        <sz val="11"/>
        <color theme="1"/>
        <rFont val="Symbol"/>
        <family val="1"/>
        <charset val="2"/>
      </rPr>
      <t>3</t>
    </r>
  </si>
  <si>
    <r>
      <t>t</t>
    </r>
    <r>
      <rPr>
        <vertAlign val="subscript"/>
        <sz val="11"/>
        <color theme="1"/>
        <rFont val="Symbol"/>
        <family val="1"/>
        <charset val="2"/>
      </rPr>
      <t>4</t>
    </r>
  </si>
  <si>
    <t>logYi</t>
  </si>
  <si>
    <t>Normal</t>
  </si>
  <si>
    <t>Log</t>
  </si>
  <si>
    <r>
      <t>(logYi-Ῡ)</t>
    </r>
    <r>
      <rPr>
        <vertAlign val="superscript"/>
        <sz val="11"/>
        <color theme="1"/>
        <rFont val="Calibri"/>
        <family val="2"/>
        <scheme val="minor"/>
      </rPr>
      <t>2</t>
    </r>
  </si>
  <si>
    <r>
      <t>Y</t>
    </r>
    <r>
      <rPr>
        <vertAlign val="subscript"/>
        <sz val="11"/>
        <color theme="1"/>
        <rFont val="Calibri"/>
        <family val="2"/>
        <scheme val="minor"/>
      </rPr>
      <t>min</t>
    </r>
  </si>
  <si>
    <t>A</t>
  </si>
  <si>
    <t>KT</t>
  </si>
  <si>
    <t>LN2</t>
  </si>
  <si>
    <t>G2</t>
  </si>
  <si>
    <t>E(2)</t>
  </si>
  <si>
    <t>z LN(3)</t>
  </si>
  <si>
    <t>w LN(3)m</t>
  </si>
  <si>
    <r>
      <t>b</t>
    </r>
    <r>
      <rPr>
        <vertAlign val="subscript"/>
        <sz val="11"/>
        <color theme="1"/>
        <rFont val="Calibri"/>
        <family val="2"/>
        <scheme val="minor"/>
      </rPr>
      <t>0</t>
    </r>
  </si>
  <si>
    <r>
      <t>b</t>
    </r>
    <r>
      <rPr>
        <vertAlign val="subscript"/>
        <sz val="11"/>
        <color theme="1"/>
        <rFont val="Calibri"/>
        <family val="2"/>
        <scheme val="minor"/>
      </rPr>
      <t>2</t>
    </r>
  </si>
  <si>
    <r>
      <t>b</t>
    </r>
    <r>
      <rPr>
        <vertAlign val="subscript"/>
        <sz val="11"/>
        <color theme="1"/>
        <rFont val="Calibri"/>
        <family val="2"/>
        <scheme val="minor"/>
      </rPr>
      <t>4</t>
    </r>
    <r>
      <rPr>
        <sz val="11"/>
        <color theme="1"/>
        <rFont val="Calibri"/>
        <family val="2"/>
        <scheme val="minor"/>
      </rPr>
      <t/>
    </r>
  </si>
  <si>
    <r>
      <t>b</t>
    </r>
    <r>
      <rPr>
        <vertAlign val="subscript"/>
        <sz val="11"/>
        <color theme="1"/>
        <rFont val="Calibri"/>
        <family val="2"/>
        <scheme val="minor"/>
      </rPr>
      <t>6</t>
    </r>
    <r>
      <rPr>
        <sz val="11"/>
        <color theme="1"/>
        <rFont val="Calibri"/>
        <family val="2"/>
        <scheme val="minor"/>
      </rPr>
      <t/>
    </r>
  </si>
  <si>
    <r>
      <t>b</t>
    </r>
    <r>
      <rPr>
        <vertAlign val="subscript"/>
        <sz val="11"/>
        <color theme="1"/>
        <rFont val="Calibri"/>
        <family val="2"/>
        <scheme val="minor"/>
      </rPr>
      <t>8</t>
    </r>
    <r>
      <rPr>
        <sz val="11"/>
        <color theme="1"/>
        <rFont val="Calibri"/>
        <family val="2"/>
        <scheme val="minor"/>
      </rPr>
      <t/>
    </r>
  </si>
  <si>
    <r>
      <t>b</t>
    </r>
    <r>
      <rPr>
        <vertAlign val="subscript"/>
        <sz val="11"/>
        <color theme="1"/>
        <rFont val="Calibri"/>
        <family val="2"/>
        <scheme val="minor"/>
      </rPr>
      <t>10</t>
    </r>
    <r>
      <rPr>
        <sz val="11"/>
        <color theme="1"/>
        <rFont val="Calibri"/>
        <family val="2"/>
        <scheme val="minor"/>
      </rPr>
      <t/>
    </r>
  </si>
  <si>
    <r>
      <t>b</t>
    </r>
    <r>
      <rPr>
        <vertAlign val="subscript"/>
        <sz val="11"/>
        <color theme="1"/>
        <rFont val="Calibri"/>
        <family val="2"/>
        <scheme val="minor"/>
      </rPr>
      <t>1</t>
    </r>
  </si>
  <si>
    <r>
      <t>b</t>
    </r>
    <r>
      <rPr>
        <vertAlign val="subscript"/>
        <sz val="11"/>
        <color theme="1"/>
        <rFont val="Calibri"/>
        <family val="2"/>
        <scheme val="minor"/>
      </rPr>
      <t>2</t>
    </r>
    <r>
      <rPr>
        <sz val="11"/>
        <color theme="1"/>
        <rFont val="Calibri"/>
        <family val="2"/>
        <scheme val="minor"/>
      </rPr>
      <t/>
    </r>
  </si>
  <si>
    <r>
      <t>b</t>
    </r>
    <r>
      <rPr>
        <vertAlign val="subscript"/>
        <sz val="11"/>
        <color theme="1"/>
        <rFont val="Calibri"/>
        <family val="2"/>
        <scheme val="minor"/>
      </rPr>
      <t>3</t>
    </r>
    <r>
      <rPr>
        <sz val="11"/>
        <color theme="1"/>
        <rFont val="Calibri"/>
        <family val="2"/>
        <scheme val="minor"/>
      </rPr>
      <t/>
    </r>
  </si>
  <si>
    <r>
      <t>b</t>
    </r>
    <r>
      <rPr>
        <vertAlign val="subscript"/>
        <sz val="11"/>
        <color theme="1"/>
        <rFont val="Calibri"/>
        <family val="2"/>
        <scheme val="minor"/>
      </rPr>
      <t>5</t>
    </r>
    <r>
      <rPr>
        <sz val="11"/>
        <color theme="1"/>
        <rFont val="Calibri"/>
        <family val="2"/>
        <scheme val="minor"/>
      </rPr>
      <t/>
    </r>
  </si>
  <si>
    <t>B</t>
  </si>
  <si>
    <t>C</t>
  </si>
  <si>
    <r>
      <t>(logYi-Ῡ)</t>
    </r>
    <r>
      <rPr>
        <vertAlign val="superscript"/>
        <sz val="11"/>
        <color theme="1"/>
        <rFont val="Calibri"/>
        <family val="2"/>
        <scheme val="minor"/>
      </rPr>
      <t>3</t>
    </r>
    <r>
      <rPr>
        <sz val="11"/>
        <color theme="1"/>
        <rFont val="Calibri"/>
        <family val="2"/>
        <scheme val="minor"/>
      </rPr>
      <t/>
    </r>
  </si>
  <si>
    <t>LN3</t>
  </si>
  <si>
    <t>EV1</t>
  </si>
  <si>
    <t>NRM</t>
  </si>
  <si>
    <t>EXP</t>
  </si>
  <si>
    <t>GAM</t>
  </si>
  <si>
    <t>GPAR</t>
  </si>
  <si>
    <t>LOG</t>
  </si>
  <si>
    <t>LP3</t>
  </si>
  <si>
    <t>PE3</t>
  </si>
  <si>
    <t>EVI (Gumbel)</t>
  </si>
  <si>
    <t xml:space="preserve"> </t>
  </si>
  <si>
    <t xml:space="preserve">EVI </t>
  </si>
  <si>
    <r>
      <t>a</t>
    </r>
    <r>
      <rPr>
        <b/>
        <vertAlign val="subscript"/>
        <sz val="14"/>
        <color rgb="FF00B0F0"/>
        <rFont val="Symbol"/>
        <family val="1"/>
        <charset val="2"/>
      </rPr>
      <t>1</t>
    </r>
    <r>
      <rPr>
        <b/>
        <sz val="14"/>
        <color rgb="FF00B0F0"/>
        <rFont val="Symbol"/>
        <family val="1"/>
        <charset val="2"/>
      </rPr>
      <t>/e/b/m/u/</t>
    </r>
    <r>
      <rPr>
        <b/>
        <sz val="14"/>
        <color rgb="FF00B0F0"/>
        <rFont val="Tahoma"/>
        <family val="2"/>
      </rPr>
      <t>m</t>
    </r>
    <r>
      <rPr>
        <b/>
        <sz val="14"/>
        <color rgb="FF00B0F0"/>
        <rFont val="Symbol"/>
        <family val="1"/>
        <charset val="2"/>
      </rPr>
      <t xml:space="preserve"> </t>
    </r>
  </si>
  <si>
    <r>
      <t>a</t>
    </r>
    <r>
      <rPr>
        <b/>
        <vertAlign val="subscript"/>
        <sz val="14"/>
        <color rgb="FF00B0F0"/>
        <rFont val="Symbol"/>
        <family val="1"/>
        <charset val="2"/>
      </rPr>
      <t xml:space="preserve">2 </t>
    </r>
    <r>
      <rPr>
        <b/>
        <sz val="14"/>
        <color rgb="FF00B0F0"/>
        <rFont val="Symbol"/>
        <family val="1"/>
        <charset val="2"/>
      </rPr>
      <t>/a/</t>
    </r>
    <r>
      <rPr>
        <b/>
        <sz val="14"/>
        <color rgb="FF00B0F0"/>
        <rFont val="Calibri"/>
        <family val="2"/>
      </rPr>
      <t>â</t>
    </r>
  </si>
  <si>
    <r>
      <t>a/</t>
    </r>
    <r>
      <rPr>
        <b/>
        <sz val="12"/>
        <color rgb="FF00B0F0"/>
        <rFont val="Symbol"/>
        <family val="1"/>
        <charset val="2"/>
      </rPr>
      <t>g/k/</t>
    </r>
    <r>
      <rPr>
        <b/>
        <sz val="12"/>
        <color rgb="FF00B0F0"/>
        <rFont val="Calibri"/>
        <family val="2"/>
      </rPr>
      <t>ɓ</t>
    </r>
  </si>
  <si>
    <t>KN</t>
  </si>
  <si>
    <t>XH</t>
  </si>
  <si>
    <t>XL</t>
  </si>
  <si>
    <t>a</t>
  </si>
  <si>
    <r>
      <t>w</t>
    </r>
    <r>
      <rPr>
        <vertAlign val="subscript"/>
        <sz val="11"/>
        <color theme="1"/>
        <rFont val="Symbol"/>
        <family val="1"/>
        <charset val="2"/>
      </rPr>
      <t>a</t>
    </r>
  </si>
  <si>
    <r>
      <t>z</t>
    </r>
    <r>
      <rPr>
        <vertAlign val="subscript"/>
        <sz val="11"/>
        <color theme="1"/>
        <rFont val="Symbol"/>
        <family val="1"/>
        <charset val="2"/>
      </rPr>
      <t>a</t>
    </r>
  </si>
  <si>
    <t>UT/LT</t>
  </si>
  <si>
    <t>Ku</t>
  </si>
  <si>
    <t>KL</t>
  </si>
  <si>
    <t>LN(2)</t>
  </si>
  <si>
    <t>Z (Ln(2)</t>
  </si>
  <si>
    <r>
      <rPr>
        <sz val="11"/>
        <color rgb="FF00B0F0"/>
        <rFont val="Symbol"/>
        <family val="1"/>
        <charset val="2"/>
      </rPr>
      <t>d</t>
    </r>
    <r>
      <rPr>
        <sz val="11"/>
        <color rgb="FF00B0F0"/>
        <rFont val="Calibri"/>
        <family val="2"/>
      </rPr>
      <t>KT/</t>
    </r>
    <r>
      <rPr>
        <sz val="11"/>
        <color rgb="FF00B0F0"/>
        <rFont val="Symbol"/>
        <family val="1"/>
        <charset val="2"/>
      </rPr>
      <t>d</t>
    </r>
    <r>
      <rPr>
        <sz val="11"/>
        <color rgb="FF00B0F0"/>
        <rFont val="Calibri"/>
        <family val="2"/>
      </rPr>
      <t>Cs</t>
    </r>
  </si>
  <si>
    <r>
      <rPr>
        <sz val="11"/>
        <color rgb="FFFFC000"/>
        <rFont val="Symbol"/>
        <family val="1"/>
        <charset val="2"/>
      </rPr>
      <t>d</t>
    </r>
    <r>
      <rPr>
        <sz val="11"/>
        <color rgb="FFFFC000"/>
        <rFont val="Calibri"/>
        <family val="2"/>
      </rPr>
      <t>T</t>
    </r>
  </si>
  <si>
    <t>LoG</t>
  </si>
  <si>
    <t>w(Ln(3))</t>
  </si>
  <si>
    <t>Z(Ln(3))</t>
  </si>
  <si>
    <t>u(Ln(3))</t>
  </si>
  <si>
    <t>k (UT/LT)</t>
  </si>
  <si>
    <t>P (UT/LT)</t>
  </si>
  <si>
    <t>1/b (WEI)</t>
  </si>
  <si>
    <r>
      <t>var(</t>
    </r>
    <r>
      <rPr>
        <sz val="11"/>
        <color theme="1"/>
        <rFont val="Symbol"/>
        <family val="1"/>
        <charset val="2"/>
      </rPr>
      <t>a</t>
    </r>
    <r>
      <rPr>
        <sz val="11"/>
        <color theme="1"/>
        <rFont val="Calibri"/>
        <family val="2"/>
      </rPr>
      <t>)</t>
    </r>
  </si>
  <si>
    <t>var(k)</t>
  </si>
  <si>
    <r>
      <t>cov(</t>
    </r>
    <r>
      <rPr>
        <sz val="11"/>
        <color theme="1"/>
        <rFont val="Symbol"/>
        <family val="1"/>
        <charset val="2"/>
      </rPr>
      <t>a,k)</t>
    </r>
  </si>
  <si>
    <r>
      <rPr>
        <sz val="11"/>
        <color rgb="FF0000FF"/>
        <rFont val="Symbol"/>
        <family val="1"/>
        <charset val="2"/>
      </rPr>
      <t>d</t>
    </r>
    <r>
      <rPr>
        <sz val="11"/>
        <color rgb="FF0000FF"/>
        <rFont val="Calibri"/>
        <family val="2"/>
      </rPr>
      <t>x/</t>
    </r>
    <r>
      <rPr>
        <sz val="11"/>
        <color rgb="FF0000FF"/>
        <rFont val="Symbol"/>
        <family val="1"/>
        <charset val="2"/>
      </rPr>
      <t>da</t>
    </r>
  </si>
  <si>
    <r>
      <rPr>
        <sz val="11"/>
        <color rgb="FF0000FF"/>
        <rFont val="Symbol"/>
        <family val="1"/>
        <charset val="2"/>
      </rPr>
      <t>d</t>
    </r>
    <r>
      <rPr>
        <sz val="11"/>
        <color rgb="FF0000FF"/>
        <rFont val="Calibri"/>
        <family val="2"/>
      </rPr>
      <t>x/</t>
    </r>
    <r>
      <rPr>
        <sz val="11"/>
        <color rgb="FF0000FF"/>
        <rFont val="Symbol"/>
        <family val="1"/>
        <charset val="2"/>
      </rPr>
      <t>dk</t>
    </r>
  </si>
  <si>
    <t>Lower Limit</t>
  </si>
  <si>
    <t>Upper Limit</t>
  </si>
  <si>
    <r>
      <rPr>
        <b/>
        <sz val="14"/>
        <color theme="1"/>
        <rFont val="Calibri"/>
        <family val="2"/>
        <scheme val="minor"/>
      </rPr>
      <t>NB</t>
    </r>
    <r>
      <rPr>
        <sz val="14"/>
        <color theme="1"/>
        <rFont val="Calibri"/>
        <family val="2"/>
        <scheme val="minor"/>
      </rPr>
      <t>: This worksheet is automatically linked</t>
    </r>
  </si>
  <si>
    <r>
      <rPr>
        <b/>
        <sz val="14"/>
        <color theme="1"/>
        <rFont val="Calibri"/>
        <family val="2"/>
        <scheme val="minor"/>
      </rPr>
      <t>NB</t>
    </r>
    <r>
      <rPr>
        <sz val="14"/>
        <color theme="1"/>
        <rFont val="Calibri"/>
        <family val="2"/>
        <scheme val="minor"/>
      </rPr>
      <t>: Analysis of statistical parameters</t>
    </r>
  </si>
  <si>
    <r>
      <rPr>
        <b/>
        <sz val="14"/>
        <rFont val="Calibri"/>
        <family val="2"/>
        <scheme val="minor"/>
      </rPr>
      <t>NB</t>
    </r>
    <r>
      <rPr>
        <sz val="14"/>
        <rFont val="Calibri"/>
        <family val="2"/>
        <scheme val="minor"/>
      </rPr>
      <t>: Quantile test statistics for the most commonly used distributions</t>
    </r>
  </si>
  <si>
    <t xml:space="preserve">The data should be tested an observation that appears to deviates from other observations in the sample data for the following reasons: </t>
  </si>
  <si>
    <t xml:space="preserve">Quantile function, associated with a probability distribution of a random variables that the probability of the variable being less than or equal to the specified value equals the given probability distribution such as the median (50%), 25% and 75% quartiles in the processes of assessing the statistical significance of observations whose distribution is known.  </t>
  </si>
  <si>
    <t>Data analysis (discharge data) starts with the collection of data followed by data processing and sorting it for processing. For instance, select the maximum/ minimum data time series data for the required assignment and presented as table or plots accordingly</t>
  </si>
  <si>
    <t>Different statistical tools can be used for the analysis of discharge data and their probability distributions.</t>
  </si>
  <si>
    <t>G.Abay</t>
  </si>
  <si>
    <t>RANK</t>
  </si>
  <si>
    <t>LOGQ_m3/s</t>
  </si>
  <si>
    <t>(log Q-avg(logQ))^2</t>
  </si>
  <si>
    <t>(log Q -avg(logQ))^3</t>
  </si>
  <si>
    <t>Return Period-Tr (n+1)/m</t>
  </si>
  <si>
    <t>Exceedence Probability (1/Tr)</t>
  </si>
  <si>
    <t>n</t>
  </si>
  <si>
    <t>max</t>
  </si>
  <si>
    <t>Average</t>
  </si>
  <si>
    <t>min</t>
  </si>
  <si>
    <t>Sum</t>
  </si>
  <si>
    <t>Outlier checker</t>
  </si>
  <si>
    <t>Variance</t>
  </si>
  <si>
    <t>Lower</t>
  </si>
  <si>
    <t>Higher</t>
  </si>
  <si>
    <t>STDV</t>
  </si>
  <si>
    <t>Cs&lt;-0.4</t>
  </si>
  <si>
    <t>Cs&gt;0.4</t>
  </si>
  <si>
    <t>Skiewness</t>
  </si>
  <si>
    <t>Cs=0.1371</t>
  </si>
  <si>
    <t>Cs.Coeff.</t>
  </si>
  <si>
    <t>Q</t>
  </si>
  <si>
    <r>
      <rPr>
        <b/>
        <sz val="14"/>
        <color theme="1"/>
        <rFont val="Calibri"/>
        <family val="2"/>
        <scheme val="minor"/>
      </rPr>
      <t>NB</t>
    </r>
    <r>
      <rPr>
        <sz val="14"/>
        <color theme="1"/>
        <rFont val="Calibri"/>
        <family val="2"/>
        <scheme val="minor"/>
      </rPr>
      <t xml:space="preserve">: Sample Discharge Data- Maximum discharge data for  </t>
    </r>
    <r>
      <rPr>
        <sz val="14"/>
        <color rgb="FF0070C0"/>
        <rFont val="Calibri"/>
        <family val="2"/>
        <scheme val="minor"/>
      </rPr>
      <t>Gilgel Abay</t>
    </r>
    <r>
      <rPr>
        <sz val="14"/>
        <color theme="1"/>
        <rFont val="Calibri"/>
        <family val="2"/>
        <scheme val="minor"/>
      </rPr>
      <t xml:space="preserve"> gauing station </t>
    </r>
  </si>
  <si>
    <r>
      <rPr>
        <b/>
        <sz val="14"/>
        <color theme="1"/>
        <rFont val="Calibri"/>
        <family val="2"/>
        <scheme val="minor"/>
      </rPr>
      <t>NB</t>
    </r>
    <r>
      <rPr>
        <sz val="14"/>
        <color theme="1"/>
        <rFont val="Calibri"/>
        <family val="2"/>
        <scheme val="minor"/>
      </rPr>
      <t>: Outlier test for the sample data (</t>
    </r>
    <r>
      <rPr>
        <sz val="14"/>
        <color rgb="FF0070C0"/>
        <rFont val="Calibri"/>
        <family val="2"/>
        <scheme val="minor"/>
      </rPr>
      <t xml:space="preserve">Gilgel Abay </t>
    </r>
    <r>
      <rPr>
        <sz val="14"/>
        <color theme="1"/>
        <rFont val="Calibri"/>
        <family val="2"/>
        <scheme val="minor"/>
      </rPr>
      <t>gauging station)</t>
    </r>
  </si>
  <si>
    <r>
      <rPr>
        <b/>
        <sz val="11"/>
        <color theme="1"/>
        <rFont val="Calibri"/>
        <family val="2"/>
        <scheme val="minor"/>
      </rPr>
      <t>Note</t>
    </r>
    <r>
      <rPr>
        <sz val="11"/>
        <color theme="1"/>
        <rFont val="Calibri"/>
        <family val="2"/>
        <scheme val="minor"/>
      </rPr>
      <t>: the best fit, PE</t>
    </r>
    <r>
      <rPr>
        <b/>
        <sz val="11"/>
        <color theme="1"/>
        <rFont val="Calibri"/>
        <family val="2"/>
        <scheme val="minor"/>
      </rPr>
      <t>3</t>
    </r>
    <r>
      <rPr>
        <sz val="11"/>
        <color theme="1"/>
        <rFont val="Calibri"/>
        <family val="2"/>
        <scheme val="minor"/>
      </rPr>
      <t xml:space="preserve"> and used to develop the Flow Duration curve</t>
    </r>
  </si>
  <si>
    <t>e.g.: the design flood for 50 years is 548.66 m3/s</t>
  </si>
  <si>
    <r>
      <rPr>
        <b/>
        <sz val="14"/>
        <rFont val="Calibri"/>
        <family val="2"/>
        <scheme val="minor"/>
      </rPr>
      <t>NB</t>
    </r>
    <r>
      <rPr>
        <sz val="14"/>
        <rFont val="Calibri"/>
        <family val="2"/>
        <scheme val="minor"/>
      </rPr>
      <t>: Flow duration curve analysis for Gilgel Abay gauging station</t>
    </r>
  </si>
  <si>
    <t>Peak flow, (m3/s)</t>
  </si>
  <si>
    <t>FDC</t>
  </si>
  <si>
    <r>
      <t>L</t>
    </r>
    <r>
      <rPr>
        <vertAlign val="subscript"/>
        <sz val="11"/>
        <color rgb="FFC00000"/>
        <rFont val="Calibri"/>
        <family val="2"/>
        <scheme val="minor"/>
      </rPr>
      <t>T</t>
    </r>
  </si>
  <si>
    <r>
      <t>U</t>
    </r>
    <r>
      <rPr>
        <vertAlign val="subscript"/>
        <sz val="11"/>
        <color rgb="FFC00000"/>
        <rFont val="Calibri"/>
        <family val="2"/>
        <scheme val="minor"/>
      </rPr>
      <t>T</t>
    </r>
  </si>
  <si>
    <r>
      <t xml:space="preserve">Flow Duration Curve (FDC) relates the </t>
    </r>
    <r>
      <rPr>
        <u/>
        <sz val="11"/>
        <color theme="1"/>
        <rFont val="Arial"/>
        <family val="2"/>
      </rPr>
      <t>duration</t>
    </r>
    <r>
      <rPr>
        <sz val="11"/>
        <color rgb="FF222222"/>
        <rFont val="Arial"/>
        <family val="2"/>
      </rPr>
      <t xml:space="preserve"> and </t>
    </r>
    <r>
      <rPr>
        <u/>
        <sz val="11"/>
        <color theme="1"/>
        <rFont val="Arial"/>
        <family val="2"/>
      </rPr>
      <t>frequency</t>
    </r>
    <r>
      <rPr>
        <sz val="11"/>
        <color rgb="FF222222"/>
        <rFont val="Arial"/>
        <family val="2"/>
      </rPr>
      <t xml:space="preserve"> of occurrence and are obtained from the probability distribution. The FD curves are commonly used in </t>
    </r>
    <r>
      <rPr>
        <sz val="11"/>
        <color theme="1"/>
        <rFont val="Arial"/>
        <family val="2"/>
      </rPr>
      <t xml:space="preserve">hydrological analysis since </t>
    </r>
    <r>
      <rPr>
        <sz val="11"/>
        <color rgb="FF222222"/>
        <rFont val="Arial"/>
        <family val="2"/>
      </rPr>
      <t xml:space="preserve">the </t>
    </r>
    <r>
      <rPr>
        <i/>
        <sz val="11"/>
        <color rgb="FF222222"/>
        <rFont val="Arial"/>
        <family val="2"/>
      </rPr>
      <t>time concentration</t>
    </r>
    <r>
      <rPr>
        <sz val="11"/>
        <color rgb="FF222222"/>
        <rFont val="Arial"/>
        <family val="2"/>
      </rPr>
      <t xml:space="preserve"> of the </t>
    </r>
    <r>
      <rPr>
        <sz val="11"/>
        <color theme="1"/>
        <rFont val="Arial"/>
        <family val="2"/>
      </rPr>
      <t>runoff. These</t>
    </r>
    <r>
      <rPr>
        <sz val="11"/>
        <color rgb="FF222222"/>
        <rFont val="Arial"/>
        <family val="2"/>
      </rPr>
      <t xml:space="preserve"> curves are also commonly used in </t>
    </r>
    <r>
      <rPr>
        <sz val="11"/>
        <color theme="1"/>
        <rFont val="Arial"/>
        <family val="2"/>
      </rPr>
      <t>hydrology</t>
    </r>
    <r>
      <rPr>
        <sz val="11"/>
        <color rgb="FF222222"/>
        <rFont val="Arial"/>
        <family val="2"/>
      </rPr>
      <t xml:space="preserve"> for </t>
    </r>
    <r>
      <rPr>
        <sz val="11"/>
        <color theme="1"/>
        <rFont val="Arial"/>
        <family val="2"/>
      </rPr>
      <t>flood forecasting</t>
    </r>
    <r>
      <rPr>
        <sz val="11"/>
        <color rgb="FF222222"/>
        <rFont val="Arial"/>
        <family val="2"/>
      </rPr>
      <t xml:space="preserve"> and for </t>
    </r>
    <r>
      <rPr>
        <sz val="11"/>
        <color theme="1"/>
        <rFont val="Arial"/>
        <family val="2"/>
      </rPr>
      <t>drainage</t>
    </r>
    <r>
      <rPr>
        <sz val="11"/>
        <color rgb="FF222222"/>
        <rFont val="Arial"/>
        <family val="2"/>
      </rPr>
      <t xml:space="preserve"> design works.</t>
    </r>
  </si>
  <si>
    <t>Analysis steps:</t>
  </si>
  <si>
    <r>
      <t xml:space="preserve">NB: </t>
    </r>
    <r>
      <rPr>
        <sz val="11"/>
        <color rgb="FF222222"/>
        <rFont val="Arial"/>
        <family val="2"/>
      </rPr>
      <t>Statistics Tool in hydrological Data Analysis</t>
    </r>
  </si>
  <si>
    <t>In any statistical analysis, different statistical methods such as the normal distributions, Gumbel distributions, the Poisson distributions, the binomial distributions, and the exponential distributions, Pearson’s chi-squared distributions, etc can be applied.</t>
  </si>
  <si>
    <t xml:space="preserve">Contact for More Info and Comments </t>
  </si>
  <si>
    <t>GIRDC, 2018</t>
  </si>
  <si>
    <t>NB: Do not Erase linked Formulas</t>
  </si>
  <si>
    <r>
      <t xml:space="preserve">Addis Ababa, </t>
    </r>
    <r>
      <rPr>
        <b/>
        <sz val="11"/>
        <color rgb="FF0070C0"/>
        <rFont val="Arial"/>
        <family val="2"/>
      </rPr>
      <t>Ethiopia</t>
    </r>
  </si>
  <si>
    <t>Data preparation</t>
  </si>
  <si>
    <t>Outlier test</t>
  </si>
  <si>
    <t xml:space="preserve">Statistical tools and parameters </t>
  </si>
  <si>
    <t>Quintile (fitting test based the parameters) analysis</t>
  </si>
  <si>
    <t xml:space="preserve"> FD curve </t>
  </si>
  <si>
    <r>
      <t>·</t>
    </r>
    <r>
      <rPr>
        <sz val="7"/>
        <color rgb="FF222222"/>
        <rFont val="Arial"/>
        <family val="2"/>
      </rPr>
      <t>  </t>
    </r>
    <r>
      <rPr>
        <sz val="11"/>
        <color rgb="FF222222"/>
        <rFont val="Arial"/>
        <family val="2"/>
      </rPr>
      <t xml:space="preserve">If an outlier may indicate incorrectly recorded data or an experiment may not have been run correctly. If it can be determined that an outlying point is in fact erroneous, then the outlying value should be deleted from the analysis (or corrected if possible). </t>
    </r>
  </si>
  <si>
    <r>
      <t>·</t>
    </r>
    <r>
      <rPr>
        <sz val="7"/>
        <color rgb="FF222222"/>
        <rFont val="Arial"/>
        <family val="2"/>
      </rPr>
      <t>  </t>
    </r>
    <r>
      <rPr>
        <sz val="11"/>
        <color rgb="FF222222"/>
        <rFont val="Arial"/>
        <family val="2"/>
      </rPr>
      <t xml:space="preserve">In some cases, it may not be possible to determine if an outlying point due to random variation or may indicate something scientifically interesting. In any event, it is not want to simply delete the outlying observation rather if the data contains significant outliers, we may need to consider the use of robust statistical techniques. </t>
    </r>
  </si>
  <si>
    <r>
      <rPr>
        <b/>
        <sz val="11"/>
        <color theme="1"/>
        <rFont val="Arial"/>
        <family val="2"/>
      </rPr>
      <t>Description</t>
    </r>
    <r>
      <rPr>
        <sz val="11"/>
        <color theme="1"/>
        <rFont val="Arial"/>
        <family val="2"/>
      </rPr>
      <t>: In the analysis of  flow data, follow the instractions to access the Template worksheet in order to evaluate flow data, statistics, Outlier tests, parameters, Quantiles and FDC considering their probability distributions for the study area of interest and their implementation.</t>
    </r>
  </si>
</sst>
</file>

<file path=xl/styles.xml><?xml version="1.0" encoding="utf-8"?>
<styleSheet xmlns="http://schemas.openxmlformats.org/spreadsheetml/2006/main">
  <numFmts count="9">
    <numFmt numFmtId="164" formatCode="0.00000"/>
    <numFmt numFmtId="165" formatCode="0.0000"/>
    <numFmt numFmtId="166" formatCode="0.000"/>
    <numFmt numFmtId="167" formatCode="0.000000"/>
    <numFmt numFmtId="168" formatCode="0.0000000"/>
    <numFmt numFmtId="169" formatCode="0.0"/>
    <numFmt numFmtId="170" formatCode="m\o\n\th\ d\,\ yyyy"/>
    <numFmt numFmtId="171" formatCode="#.00"/>
    <numFmt numFmtId="172" formatCode="#."/>
  </numFmts>
  <fonts count="53">
    <font>
      <sz val="11"/>
      <color theme="1"/>
      <name val="Calibri"/>
      <family val="2"/>
      <scheme val="minor"/>
    </font>
    <font>
      <sz val="11"/>
      <color indexed="8"/>
      <name val="Calibri"/>
      <family val="2"/>
    </font>
    <font>
      <vertAlign val="subscript"/>
      <sz val="11"/>
      <color indexed="8"/>
      <name val="Calibri"/>
      <family val="2"/>
    </font>
    <font>
      <sz val="11"/>
      <color theme="1"/>
      <name val="Symbol"/>
      <family val="1"/>
      <charset val="2"/>
    </font>
    <font>
      <vertAlign val="subscript"/>
      <sz val="11"/>
      <color theme="1"/>
      <name val="Symbol"/>
      <family val="1"/>
      <charset val="2"/>
    </font>
    <font>
      <sz val="11"/>
      <color theme="1"/>
      <name val="Calibri"/>
      <family val="2"/>
    </font>
    <font>
      <vertAlign val="superscript"/>
      <sz val="11"/>
      <color theme="1"/>
      <name val="Calibri"/>
      <family val="2"/>
    </font>
    <font>
      <vertAlign val="superscript"/>
      <sz val="11"/>
      <color theme="1"/>
      <name val="Calibri"/>
      <family val="2"/>
      <scheme val="minor"/>
    </font>
    <font>
      <vertAlign val="subscript"/>
      <sz val="11"/>
      <color theme="1"/>
      <name val="Calibri"/>
      <family val="2"/>
      <scheme val="minor"/>
    </font>
    <font>
      <b/>
      <sz val="12"/>
      <color rgb="FF00B0F0"/>
      <name val="Symbol"/>
      <family val="1"/>
      <charset val="2"/>
    </font>
    <font>
      <b/>
      <sz val="14"/>
      <color rgb="FF00B0F0"/>
      <name val="Symbol"/>
      <family val="1"/>
      <charset val="2"/>
    </font>
    <font>
      <b/>
      <vertAlign val="subscript"/>
      <sz val="14"/>
      <color rgb="FF00B0F0"/>
      <name val="Symbol"/>
      <family val="1"/>
      <charset val="2"/>
    </font>
    <font>
      <b/>
      <sz val="12"/>
      <color rgb="FF00B0F0"/>
      <name val="Tahoma"/>
      <family val="2"/>
    </font>
    <font>
      <b/>
      <sz val="14"/>
      <color rgb="FF00B0F0"/>
      <name val="Tahoma"/>
      <family val="2"/>
    </font>
    <font>
      <b/>
      <sz val="14"/>
      <color rgb="FF00B0F0"/>
      <name val="Calibri"/>
      <family val="2"/>
    </font>
    <font>
      <b/>
      <sz val="12"/>
      <color rgb="FF00B0F0"/>
      <name val="Calibri"/>
      <family val="2"/>
    </font>
    <font>
      <sz val="11"/>
      <color rgb="FFFF0000"/>
      <name val="Calibri"/>
      <family val="2"/>
      <scheme val="minor"/>
    </font>
    <font>
      <sz val="11"/>
      <color rgb="FF00B0F0"/>
      <name val="Calibri"/>
      <family val="2"/>
      <scheme val="minor"/>
    </font>
    <font>
      <sz val="11"/>
      <color rgb="FF00B0F0"/>
      <name val="Calibri"/>
      <family val="2"/>
    </font>
    <font>
      <sz val="11"/>
      <color rgb="FF00B0F0"/>
      <name val="Symbol"/>
      <family val="1"/>
      <charset val="2"/>
    </font>
    <font>
      <sz val="11"/>
      <color rgb="FFFFC000"/>
      <name val="Calibri"/>
      <family val="2"/>
      <scheme val="minor"/>
    </font>
    <font>
      <sz val="11"/>
      <color rgb="FFFFC000"/>
      <name val="Calibri"/>
      <family val="2"/>
    </font>
    <font>
      <sz val="11"/>
      <color rgb="FFFFC000"/>
      <name val="Symbol"/>
      <family val="1"/>
      <charset val="2"/>
    </font>
    <font>
      <sz val="11"/>
      <color rgb="FF0000FF"/>
      <name val="Calibri"/>
      <family val="2"/>
      <scheme val="minor"/>
    </font>
    <font>
      <sz val="11"/>
      <color rgb="FF0000FF"/>
      <name val="Symbol"/>
      <family val="1"/>
      <charset val="2"/>
    </font>
    <font>
      <sz val="11"/>
      <color rgb="FF0000FF"/>
      <name val="Calibri"/>
      <family val="2"/>
    </font>
    <font>
      <sz val="10"/>
      <name val="Arial"/>
      <family val="2"/>
    </font>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4"/>
      <name val="Calibri"/>
      <family val="2"/>
      <scheme val="minor"/>
    </font>
    <font>
      <b/>
      <sz val="14"/>
      <name val="Calibri"/>
      <family val="2"/>
      <scheme val="minor"/>
    </font>
    <font>
      <sz val="14"/>
      <color rgb="FF0070C0"/>
      <name val="Calibri"/>
      <family val="2"/>
      <scheme val="minor"/>
    </font>
    <font>
      <b/>
      <sz val="11"/>
      <color rgb="FF222222"/>
      <name val="Arial"/>
      <family val="2"/>
    </font>
    <font>
      <b/>
      <sz val="11"/>
      <color theme="1"/>
      <name val="Arial"/>
      <family val="2"/>
    </font>
    <font>
      <sz val="11"/>
      <color theme="1"/>
      <name val="Arial"/>
      <family val="2"/>
    </font>
    <font>
      <sz val="11"/>
      <color rgb="FF222222"/>
      <name val="Arial"/>
      <family val="2"/>
    </font>
    <font>
      <u/>
      <sz val="11"/>
      <color theme="1"/>
      <name val="Arial"/>
      <family val="2"/>
    </font>
    <font>
      <i/>
      <sz val="11"/>
      <color rgb="FF222222"/>
      <name val="Arial"/>
      <family val="2"/>
    </font>
    <font>
      <sz val="12"/>
      <name val="Courier"/>
      <family val="3"/>
    </font>
    <font>
      <sz val="10"/>
      <name val="Courier"/>
      <family val="3"/>
    </font>
    <font>
      <sz val="1"/>
      <color indexed="8"/>
      <name val="Courier"/>
      <family val="3"/>
    </font>
    <font>
      <b/>
      <sz val="1"/>
      <color indexed="8"/>
      <name val="Courier"/>
      <family val="3"/>
    </font>
    <font>
      <sz val="10"/>
      <name val="Calibri Light"/>
      <family val="2"/>
    </font>
    <font>
      <b/>
      <sz val="10"/>
      <name val="Calibri Light"/>
      <family val="2"/>
    </font>
    <font>
      <sz val="11"/>
      <color rgb="FFC00000"/>
      <name val="Calibri"/>
      <family val="2"/>
      <scheme val="minor"/>
    </font>
    <font>
      <vertAlign val="subscript"/>
      <sz val="11"/>
      <color rgb="FFC00000"/>
      <name val="Calibri"/>
      <family val="2"/>
      <scheme val="minor"/>
    </font>
    <font>
      <sz val="11"/>
      <color rgb="FF00B050"/>
      <name val="Arial"/>
      <family val="2"/>
    </font>
    <font>
      <sz val="11"/>
      <color rgb="FF0070C0"/>
      <name val="Arial"/>
      <family val="2"/>
    </font>
    <font>
      <sz val="11"/>
      <color rgb="FFFF0000"/>
      <name val="Arial"/>
      <family val="2"/>
    </font>
    <font>
      <b/>
      <sz val="11"/>
      <color rgb="FF0070C0"/>
      <name val="Arial"/>
      <family val="2"/>
    </font>
    <font>
      <sz val="7"/>
      <color rgb="FF222222"/>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0070C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4">
    <xf numFmtId="0" fontId="0" fillId="0" borderId="0"/>
    <xf numFmtId="0" fontId="40" fillId="0" borderId="0"/>
    <xf numFmtId="170" fontId="42" fillId="0" borderId="0">
      <protection locked="0"/>
    </xf>
    <xf numFmtId="171" fontId="42" fillId="0" borderId="0">
      <protection locked="0"/>
    </xf>
    <xf numFmtId="172" fontId="43" fillId="0" borderId="0">
      <protection locked="0"/>
    </xf>
    <xf numFmtId="172" fontId="43" fillId="0" borderId="0">
      <protection locked="0"/>
    </xf>
    <xf numFmtId="0" fontId="26" fillId="0" borderId="0"/>
    <xf numFmtId="0" fontId="26" fillId="0" borderId="0"/>
    <xf numFmtId="0" fontId="27" fillId="0" borderId="0"/>
    <xf numFmtId="0" fontId="40" fillId="0" borderId="0"/>
    <xf numFmtId="0" fontId="27" fillId="0" borderId="0"/>
    <xf numFmtId="0" fontId="27" fillId="0" borderId="0"/>
    <xf numFmtId="0" fontId="27" fillId="0" borderId="0"/>
    <xf numFmtId="0" fontId="5" fillId="0" borderId="0"/>
  </cellStyleXfs>
  <cellXfs count="172">
    <xf numFmtId="0" fontId="0" fillId="0" borderId="0" xfId="0"/>
    <xf numFmtId="0" fontId="0" fillId="0" borderId="1" xfId="0" applyBorder="1"/>
    <xf numFmtId="164" fontId="0" fillId="0" borderId="1" xfId="0" applyNumberFormat="1" applyBorder="1"/>
    <xf numFmtId="165" fontId="0" fillId="0" borderId="1" xfId="0" applyNumberFormat="1" applyBorder="1"/>
    <xf numFmtId="166" fontId="0" fillId="0" borderId="1" xfId="0" applyNumberFormat="1" applyBorder="1"/>
    <xf numFmtId="165" fontId="0" fillId="0" borderId="0" xfId="0" applyNumberFormat="1"/>
    <xf numFmtId="166" fontId="0" fillId="0" borderId="0" xfId="0" applyNumberFormat="1"/>
    <xf numFmtId="2" fontId="0" fillId="0" borderId="0" xfId="0" applyNumberFormat="1"/>
    <xf numFmtId="0" fontId="0" fillId="0" borderId="0" xfId="0" applyBorder="1"/>
    <xf numFmtId="0" fontId="0" fillId="0" borderId="1" xfId="0" applyFill="1" applyBorder="1" applyAlignment="1">
      <alignment horizontal="center"/>
    </xf>
    <xf numFmtId="0" fontId="0" fillId="0" borderId="1" xfId="0" applyFont="1" applyFill="1" applyBorder="1" applyAlignment="1">
      <alignment horizontal="center"/>
    </xf>
    <xf numFmtId="2" fontId="0" fillId="0" borderId="1" xfId="0" applyNumberFormat="1" applyBorder="1"/>
    <xf numFmtId="0" fontId="0" fillId="0" borderId="1" xfId="0" applyBorder="1" applyAlignment="1">
      <alignment horizontal="center"/>
    </xf>
    <xf numFmtId="0" fontId="0" fillId="0" borderId="0" xfId="0" applyBorder="1" applyAlignment="1">
      <alignment horizontal="center"/>
    </xf>
    <xf numFmtId="165" fontId="0" fillId="0" borderId="0" xfId="0" applyNumberFormat="1" applyBorder="1"/>
    <xf numFmtId="166" fontId="0" fillId="0" borderId="0" xfId="0" applyNumberFormat="1" applyBorder="1"/>
    <xf numFmtId="0" fontId="10" fillId="0" borderId="0" xfId="0" applyFont="1" applyBorder="1"/>
    <xf numFmtId="2" fontId="12" fillId="0" borderId="0" xfId="0" applyNumberFormat="1" applyFont="1" applyBorder="1"/>
    <xf numFmtId="164" fontId="0" fillId="0" borderId="0" xfId="0" applyNumberFormat="1" applyBorder="1"/>
    <xf numFmtId="0" fontId="0" fillId="0" borderId="0" xfId="0" applyFill="1" applyBorder="1"/>
    <xf numFmtId="169" fontId="0" fillId="0" borderId="1" xfId="0" applyNumberFormat="1" applyBorder="1"/>
    <xf numFmtId="168" fontId="0" fillId="0" borderId="1" xfId="0" applyNumberFormat="1" applyBorder="1"/>
    <xf numFmtId="166" fontId="0" fillId="0" borderId="2" xfId="0" applyNumberFormat="1" applyBorder="1"/>
    <xf numFmtId="0" fontId="0" fillId="0" borderId="2" xfId="0" applyBorder="1"/>
    <xf numFmtId="0" fontId="16" fillId="0" borderId="0" xfId="0" applyFont="1"/>
    <xf numFmtId="0" fontId="16" fillId="0" borderId="1" xfId="0" applyFont="1" applyBorder="1"/>
    <xf numFmtId="0" fontId="16" fillId="0" borderId="2" xfId="0" applyFont="1" applyBorder="1" applyAlignment="1"/>
    <xf numFmtId="0" fontId="16" fillId="0" borderId="3" xfId="0" applyFont="1" applyBorder="1" applyAlignment="1"/>
    <xf numFmtId="0" fontId="16" fillId="0" borderId="4" xfId="0" applyFont="1" applyBorder="1" applyAlignment="1"/>
    <xf numFmtId="0" fontId="17" fillId="0" borderId="1" xfId="0" applyFont="1" applyFill="1" applyBorder="1" applyAlignment="1">
      <alignment horizontal="center"/>
    </xf>
    <xf numFmtId="0" fontId="18" fillId="0" borderId="1" xfId="0" applyFont="1" applyFill="1" applyBorder="1" applyAlignment="1">
      <alignment horizontal="center"/>
    </xf>
    <xf numFmtId="165" fontId="17" fillId="0" borderId="1" xfId="0" applyNumberFormat="1" applyFont="1" applyBorder="1"/>
    <xf numFmtId="0" fontId="20" fillId="0" borderId="1" xfId="0" applyFont="1" applyBorder="1"/>
    <xf numFmtId="0" fontId="21" fillId="0" borderId="1" xfId="0" applyFont="1" applyBorder="1"/>
    <xf numFmtId="0" fontId="25" fillId="0" borderId="1" xfId="0" applyFont="1" applyFill="1" applyBorder="1" applyAlignment="1">
      <alignment horizontal="center"/>
    </xf>
    <xf numFmtId="165" fontId="23" fillId="0" borderId="1" xfId="0" applyNumberFormat="1" applyFont="1" applyBorder="1"/>
    <xf numFmtId="164" fontId="0" fillId="0" borderId="0" xfId="0" applyNumberFormat="1"/>
    <xf numFmtId="167" fontId="0" fillId="0" borderId="0" xfId="0" applyNumberFormat="1"/>
    <xf numFmtId="164" fontId="0" fillId="0" borderId="0" xfId="0" applyNumberFormat="1" applyFill="1" applyBorder="1"/>
    <xf numFmtId="165" fontId="23" fillId="0" borderId="4" xfId="0" applyNumberFormat="1" applyFont="1" applyBorder="1"/>
    <xf numFmtId="169" fontId="0" fillId="0" borderId="0" xfId="0" applyNumberFormat="1"/>
    <xf numFmtId="0" fontId="0" fillId="3" borderId="3" xfId="0" applyFill="1" applyBorder="1" applyAlignment="1">
      <alignment horizontal="center"/>
    </xf>
    <xf numFmtId="0" fontId="0" fillId="3" borderId="14" xfId="0" applyFill="1" applyBorder="1"/>
    <xf numFmtId="0" fontId="0" fillId="3" borderId="15" xfId="0" applyFill="1" applyBorder="1"/>
    <xf numFmtId="0" fontId="0" fillId="2" borderId="1" xfId="0" applyFill="1" applyBorder="1"/>
    <xf numFmtId="2" fontId="0" fillId="0" borderId="0" xfId="0" applyNumberFormat="1" applyBorder="1" applyAlignment="1">
      <alignment horizontal="center"/>
    </xf>
    <xf numFmtId="166" fontId="0" fillId="0" borderId="0" xfId="0" applyNumberFormat="1" applyBorder="1" applyAlignment="1">
      <alignment horizontal="center"/>
    </xf>
    <xf numFmtId="2" fontId="0" fillId="0" borderId="12" xfId="0" applyNumberFormat="1" applyBorder="1" applyAlignment="1">
      <alignment horizontal="center"/>
    </xf>
    <xf numFmtId="0" fontId="0" fillId="3" borderId="0" xfId="0" applyFill="1" applyAlignment="1">
      <alignment horizontal="center"/>
    </xf>
    <xf numFmtId="1"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0" fillId="0" borderId="0" xfId="0" applyNumberFormat="1" applyFill="1" applyBorder="1" applyAlignment="1">
      <alignment horizontal="center"/>
    </xf>
    <xf numFmtId="2" fontId="0" fillId="0" borderId="12" xfId="0" applyNumberFormat="1" applyFill="1" applyBorder="1" applyAlignment="1">
      <alignment horizontal="center"/>
    </xf>
    <xf numFmtId="2" fontId="0" fillId="0" borderId="17" xfId="0" applyNumberFormat="1" applyBorder="1" applyAlignment="1">
      <alignment horizontal="center"/>
    </xf>
    <xf numFmtId="2" fontId="0" fillId="0" borderId="18" xfId="0" applyNumberFormat="1" applyBorder="1" applyAlignment="1">
      <alignment horizontal="center"/>
    </xf>
    <xf numFmtId="2" fontId="0" fillId="0" borderId="19" xfId="0" applyNumberFormat="1" applyBorder="1" applyAlignment="1">
      <alignment horizontal="center"/>
    </xf>
    <xf numFmtId="0" fontId="0" fillId="5" borderId="1" xfId="0" applyFill="1" applyBorder="1"/>
    <xf numFmtId="0" fontId="3" fillId="5" borderId="1" xfId="0" applyFont="1" applyFill="1" applyBorder="1"/>
    <xf numFmtId="2" fontId="0" fillId="0" borderId="0" xfId="0" applyNumberFormat="1" applyAlignment="1">
      <alignment horizontal="right"/>
    </xf>
    <xf numFmtId="0" fontId="0" fillId="0" borderId="0" xfId="0" applyAlignment="1">
      <alignment horizontal="right"/>
    </xf>
    <xf numFmtId="0" fontId="0" fillId="3" borderId="0" xfId="0" applyFill="1" applyBorder="1" applyAlignment="1">
      <alignment horizontal="center"/>
    </xf>
    <xf numFmtId="165" fontId="0" fillId="3" borderId="0" xfId="0" applyNumberFormat="1" applyFill="1" applyBorder="1" applyAlignment="1">
      <alignment horizontal="center"/>
    </xf>
    <xf numFmtId="0" fontId="0" fillId="0" borderId="0" xfId="0" applyFill="1" applyAlignment="1">
      <alignment horizontal="right"/>
    </xf>
    <xf numFmtId="0" fontId="0" fillId="0" borderId="0" xfId="0" applyFill="1" applyBorder="1" applyAlignment="1">
      <alignment horizontal="right"/>
    </xf>
    <xf numFmtId="0" fontId="0" fillId="0" borderId="0" xfId="0" applyBorder="1" applyAlignment="1">
      <alignment horizontal="right"/>
    </xf>
    <xf numFmtId="2" fontId="0" fillId="0" borderId="0" xfId="0" applyNumberFormat="1" applyBorder="1" applyAlignment="1">
      <alignment horizontal="right"/>
    </xf>
    <xf numFmtId="166" fontId="0" fillId="0" borderId="0" xfId="0" applyNumberFormat="1" applyAlignment="1">
      <alignment horizontal="right"/>
    </xf>
    <xf numFmtId="0" fontId="29" fillId="0" borderId="0" xfId="0" applyFont="1"/>
    <xf numFmtId="0" fontId="31" fillId="0" borderId="0" xfId="0" applyFont="1"/>
    <xf numFmtId="0" fontId="40" fillId="0" borderId="0" xfId="1"/>
    <xf numFmtId="0" fontId="40" fillId="0" borderId="0" xfId="1" applyFont="1"/>
    <xf numFmtId="2" fontId="40" fillId="0" borderId="0" xfId="1" applyNumberFormat="1"/>
    <xf numFmtId="2" fontId="40" fillId="0" borderId="0" xfId="1" applyNumberFormat="1" applyFill="1"/>
    <xf numFmtId="0" fontId="40" fillId="0" borderId="0" xfId="1" applyFill="1"/>
    <xf numFmtId="166" fontId="40" fillId="0" borderId="0" xfId="1" applyNumberFormat="1" applyFill="1"/>
    <xf numFmtId="165" fontId="40" fillId="0" borderId="0" xfId="1" applyNumberFormat="1" applyFill="1"/>
    <xf numFmtId="166" fontId="40" fillId="0" borderId="0" xfId="1" applyNumberFormat="1" applyFont="1" applyFill="1"/>
    <xf numFmtId="169" fontId="0" fillId="0" borderId="0" xfId="0" applyNumberFormat="1" applyAlignment="1">
      <alignment horizontal="center"/>
    </xf>
    <xf numFmtId="0" fontId="40" fillId="0" borderId="10" xfId="1" applyBorder="1"/>
    <xf numFmtId="0" fontId="44" fillId="0" borderId="7" xfId="1" applyFont="1" applyFill="1" applyBorder="1"/>
    <xf numFmtId="2" fontId="44" fillId="0" borderId="8" xfId="1" applyNumberFormat="1" applyFont="1" applyFill="1" applyBorder="1"/>
    <xf numFmtId="2" fontId="44" fillId="0" borderId="9" xfId="1" applyNumberFormat="1" applyFont="1" applyFill="1" applyBorder="1"/>
    <xf numFmtId="0" fontId="44" fillId="0" borderId="5" xfId="1" applyFont="1" applyFill="1" applyBorder="1"/>
    <xf numFmtId="2" fontId="44" fillId="0" borderId="12" xfId="1" applyNumberFormat="1" applyFont="1" applyFill="1" applyBorder="1"/>
    <xf numFmtId="2" fontId="44" fillId="0" borderId="6" xfId="1" applyNumberFormat="1" applyFont="1" applyFill="1" applyBorder="1"/>
    <xf numFmtId="0" fontId="44" fillId="0" borderId="10" xfId="1" applyFont="1" applyBorder="1"/>
    <xf numFmtId="0" fontId="44" fillId="0" borderId="0" xfId="1" applyFont="1" applyBorder="1"/>
    <xf numFmtId="0" fontId="44" fillId="0" borderId="11" xfId="1" applyFont="1" applyBorder="1"/>
    <xf numFmtId="0" fontId="45" fillId="0" borderId="10" xfId="1" applyFont="1" applyFill="1" applyBorder="1"/>
    <xf numFmtId="0" fontId="44" fillId="0" borderId="0" xfId="1" applyFont="1" applyFill="1" applyBorder="1"/>
    <xf numFmtId="0" fontId="44" fillId="0" borderId="11" xfId="1" applyFont="1" applyFill="1" applyBorder="1" applyAlignment="1">
      <alignment horizontal="right"/>
    </xf>
    <xf numFmtId="0" fontId="44" fillId="0" borderId="10" xfId="1" applyFont="1" applyFill="1" applyBorder="1"/>
    <xf numFmtId="0" fontId="44" fillId="0" borderId="11" xfId="1" applyFont="1" applyFill="1" applyBorder="1"/>
    <xf numFmtId="0" fontId="44" fillId="0" borderId="16" xfId="1" applyFont="1" applyFill="1" applyBorder="1"/>
    <xf numFmtId="2" fontId="44" fillId="0" borderId="0" xfId="1" applyNumberFormat="1" applyFont="1" applyFill="1" applyBorder="1"/>
    <xf numFmtId="2" fontId="44" fillId="0" borderId="11" xfId="1" applyNumberFormat="1" applyFont="1" applyFill="1" applyBorder="1"/>
    <xf numFmtId="166" fontId="44" fillId="0" borderId="12" xfId="1" applyNumberFormat="1" applyFont="1" applyFill="1" applyBorder="1"/>
    <xf numFmtId="166" fontId="44" fillId="0" borderId="6" xfId="1" applyNumberFormat="1" applyFont="1" applyFill="1" applyBorder="1"/>
    <xf numFmtId="0" fontId="41" fillId="0" borderId="0" xfId="1" applyFont="1"/>
    <xf numFmtId="0" fontId="40" fillId="6" borderId="7" xfId="1" applyFont="1" applyFill="1" applyBorder="1" applyAlignment="1">
      <alignment horizontal="right"/>
    </xf>
    <xf numFmtId="0" fontId="44" fillId="6" borderId="8" xfId="1" applyFont="1" applyFill="1" applyBorder="1"/>
    <xf numFmtId="0" fontId="44" fillId="0" borderId="8" xfId="1" applyFont="1" applyBorder="1"/>
    <xf numFmtId="0" fontId="44" fillId="0" borderId="9" xfId="1" applyFont="1" applyBorder="1"/>
    <xf numFmtId="166" fontId="44" fillId="0" borderId="0" xfId="1" applyNumberFormat="1" applyFont="1" applyBorder="1"/>
    <xf numFmtId="165" fontId="44" fillId="0" borderId="0" xfId="1" applyNumberFormat="1" applyFont="1" applyBorder="1"/>
    <xf numFmtId="167" fontId="44" fillId="0" borderId="0" xfId="1" applyNumberFormat="1" applyFont="1" applyBorder="1"/>
    <xf numFmtId="0" fontId="40" fillId="0" borderId="5" xfId="1" applyBorder="1"/>
    <xf numFmtId="0" fontId="44" fillId="0" borderId="12" xfId="1" applyFont="1" applyBorder="1"/>
    <xf numFmtId="2" fontId="44" fillId="3" borderId="13" xfId="1" applyNumberFormat="1" applyFont="1" applyFill="1" applyBorder="1"/>
    <xf numFmtId="2" fontId="44" fillId="3" borderId="15" xfId="1" applyNumberFormat="1" applyFont="1" applyFill="1" applyBorder="1"/>
    <xf numFmtId="2" fontId="44" fillId="0" borderId="0" xfId="1" applyNumberFormat="1" applyFont="1" applyBorder="1"/>
    <xf numFmtId="0" fontId="44" fillId="6" borderId="7" xfId="1" applyFont="1" applyFill="1" applyBorder="1" applyAlignment="1">
      <alignment horizontal="right"/>
    </xf>
    <xf numFmtId="0" fontId="44" fillId="0" borderId="5" xfId="1" applyFont="1" applyBorder="1"/>
    <xf numFmtId="0" fontId="31" fillId="0" borderId="0" xfId="1" applyFont="1"/>
    <xf numFmtId="2" fontId="41" fillId="0" borderId="0" xfId="1" applyNumberFormat="1" applyFont="1"/>
    <xf numFmtId="0" fontId="41" fillId="0" borderId="0" xfId="1" applyFont="1" applyFill="1"/>
    <xf numFmtId="2" fontId="41" fillId="0" borderId="0" xfId="1" applyNumberFormat="1" applyFont="1" applyFill="1"/>
    <xf numFmtId="166" fontId="41" fillId="0" borderId="0" xfId="1" applyNumberFormat="1" applyFont="1" applyFill="1"/>
    <xf numFmtId="165" fontId="41" fillId="0" borderId="0" xfId="1" applyNumberFormat="1" applyFont="1" applyFill="1"/>
    <xf numFmtId="0" fontId="44" fillId="4" borderId="0" xfId="1" applyFont="1" applyFill="1"/>
    <xf numFmtId="0" fontId="44" fillId="6" borderId="0" xfId="1" applyFont="1" applyFill="1" applyBorder="1"/>
    <xf numFmtId="0" fontId="44" fillId="6" borderId="0" xfId="1" applyFont="1" applyFill="1" applyBorder="1" applyAlignment="1">
      <alignment wrapText="1"/>
    </xf>
    <xf numFmtId="0" fontId="46" fillId="3" borderId="3" xfId="0" applyFont="1" applyFill="1" applyBorder="1" applyAlignment="1">
      <alignment horizontal="center"/>
    </xf>
    <xf numFmtId="2" fontId="46" fillId="0" borderId="0" xfId="0" applyNumberFormat="1" applyFont="1" applyBorder="1" applyAlignment="1">
      <alignment horizontal="center"/>
    </xf>
    <xf numFmtId="2" fontId="46" fillId="0" borderId="12" xfId="0" applyNumberFormat="1" applyFont="1" applyBorder="1" applyAlignment="1">
      <alignment horizontal="center"/>
    </xf>
    <xf numFmtId="0" fontId="46" fillId="3" borderId="4" xfId="0" applyFont="1" applyFill="1" applyBorder="1" applyAlignment="1">
      <alignment horizontal="center"/>
    </xf>
    <xf numFmtId="2" fontId="46" fillId="0" borderId="11" xfId="0" applyNumberFormat="1" applyFont="1" applyBorder="1" applyAlignment="1">
      <alignment horizontal="center"/>
    </xf>
    <xf numFmtId="2" fontId="46" fillId="0" borderId="6" xfId="0" applyNumberFormat="1" applyFont="1" applyBorder="1" applyAlignment="1">
      <alignment horizontal="center"/>
    </xf>
    <xf numFmtId="0" fontId="34" fillId="3" borderId="0" xfId="0" applyFont="1" applyFill="1" applyAlignment="1"/>
    <xf numFmtId="0" fontId="0" fillId="3" borderId="0" xfId="0" applyFill="1"/>
    <xf numFmtId="0" fontId="0" fillId="3" borderId="0" xfId="0" applyFill="1" applyAlignment="1"/>
    <xf numFmtId="0" fontId="0" fillId="3" borderId="0" xfId="0" applyFill="1" applyBorder="1"/>
    <xf numFmtId="0" fontId="37" fillId="3" borderId="0" xfId="0" applyFont="1" applyFill="1" applyBorder="1" applyAlignment="1"/>
    <xf numFmtId="0" fontId="29" fillId="3" borderId="0" xfId="0" applyFont="1" applyFill="1"/>
    <xf numFmtId="165" fontId="0" fillId="3" borderId="0" xfId="0" applyNumberFormat="1" applyFill="1"/>
    <xf numFmtId="166" fontId="0" fillId="3" borderId="0" xfId="0" applyNumberFormat="1" applyFill="1"/>
    <xf numFmtId="0" fontId="5" fillId="3" borderId="0" xfId="0" applyFont="1" applyFill="1"/>
    <xf numFmtId="0" fontId="3" fillId="3" borderId="0" xfId="0" applyFont="1" applyFill="1"/>
    <xf numFmtId="164" fontId="0" fillId="3" borderId="0" xfId="0" applyNumberFormat="1" applyFill="1"/>
    <xf numFmtId="0" fontId="48" fillId="3" borderId="0" xfId="0" applyFont="1" applyFill="1" applyBorder="1" applyAlignment="1"/>
    <xf numFmtId="0" fontId="49" fillId="3" borderId="0" xfId="0" applyFont="1" applyFill="1" applyBorder="1" applyAlignment="1"/>
    <xf numFmtId="0" fontId="50" fillId="3" borderId="0" xfId="0" applyFont="1" applyFill="1" applyBorder="1" applyAlignment="1"/>
    <xf numFmtId="0" fontId="0" fillId="3" borderId="22" xfId="0" applyFill="1" applyBorder="1"/>
    <xf numFmtId="0" fontId="35" fillId="3" borderId="22" xfId="0" applyFont="1" applyFill="1" applyBorder="1" applyAlignment="1"/>
    <xf numFmtId="0" fontId="0" fillId="3" borderId="24" xfId="0" applyFill="1" applyBorder="1"/>
    <xf numFmtId="0" fontId="28" fillId="3" borderId="22" xfId="0" applyFont="1" applyFill="1" applyBorder="1" applyAlignment="1">
      <alignment vertical="top"/>
    </xf>
    <xf numFmtId="0" fontId="36" fillId="3" borderId="20" xfId="0" applyFont="1" applyFill="1" applyBorder="1" applyAlignment="1"/>
    <xf numFmtId="0" fontId="36" fillId="3" borderId="20" xfId="0" applyFont="1" applyFill="1" applyBorder="1"/>
    <xf numFmtId="0" fontId="36" fillId="3" borderId="21" xfId="0" applyFont="1" applyFill="1" applyBorder="1"/>
    <xf numFmtId="0" fontId="35" fillId="3" borderId="0" xfId="0" applyFont="1" applyFill="1" applyBorder="1" applyAlignment="1"/>
    <xf numFmtId="0" fontId="35" fillId="3" borderId="0" xfId="0" applyFont="1" applyFill="1" applyBorder="1"/>
    <xf numFmtId="0" fontId="36" fillId="3" borderId="0" xfId="0" applyFont="1" applyFill="1" applyBorder="1"/>
    <xf numFmtId="0" fontId="36" fillId="3" borderId="23" xfId="0" applyFont="1" applyFill="1" applyBorder="1"/>
    <xf numFmtId="0" fontId="36" fillId="3" borderId="0" xfId="0" applyFont="1" applyFill="1" applyBorder="1" applyAlignment="1"/>
    <xf numFmtId="0" fontId="36" fillId="3" borderId="25" xfId="0" applyFont="1" applyFill="1" applyBorder="1" applyAlignment="1"/>
    <xf numFmtId="0" fontId="36" fillId="3" borderId="25" xfId="0" applyFont="1" applyFill="1" applyBorder="1"/>
    <xf numFmtId="0" fontId="36" fillId="3" borderId="26" xfId="0" applyFont="1" applyFill="1" applyBorder="1"/>
    <xf numFmtId="0" fontId="0" fillId="7" borderId="0" xfId="0" applyFill="1"/>
    <xf numFmtId="0" fontId="36" fillId="3" borderId="0" xfId="0" applyFont="1" applyFill="1" applyBorder="1" applyAlignment="1">
      <alignment horizontal="left" wrapText="1"/>
    </xf>
    <xf numFmtId="0" fontId="36" fillId="3" borderId="23" xfId="0" applyFont="1" applyFill="1" applyBorder="1" applyAlignment="1">
      <alignment horizontal="left" wrapText="1"/>
    </xf>
    <xf numFmtId="0" fontId="37" fillId="3" borderId="0" xfId="0" applyFont="1" applyFill="1" applyBorder="1" applyAlignment="1">
      <alignment horizontal="left" wrapText="1"/>
    </xf>
    <xf numFmtId="0" fontId="37" fillId="3" borderId="23" xfId="0" applyFont="1" applyFill="1" applyBorder="1" applyAlignment="1">
      <alignment horizontal="left" wrapText="1"/>
    </xf>
    <xf numFmtId="0" fontId="36" fillId="3" borderId="0" xfId="0" applyFont="1" applyFill="1" applyBorder="1" applyAlignment="1">
      <alignment horizontal="left" vertical="top" wrapText="1"/>
    </xf>
    <xf numFmtId="0" fontId="36" fillId="3" borderId="23" xfId="0" applyFont="1" applyFill="1" applyBorder="1" applyAlignment="1">
      <alignment horizontal="left" vertical="top" wrapText="1"/>
    </xf>
    <xf numFmtId="0" fontId="36" fillId="3" borderId="0" xfId="0" applyFont="1" applyFill="1" applyBorder="1" applyAlignment="1">
      <alignment wrapText="1"/>
    </xf>
    <xf numFmtId="0" fontId="36" fillId="3" borderId="23" xfId="0" applyFont="1" applyFill="1" applyBorder="1" applyAlignment="1">
      <alignment wrapText="1"/>
    </xf>
    <xf numFmtId="0" fontId="20" fillId="0" borderId="1" xfId="0" applyFont="1" applyBorder="1" applyAlignment="1">
      <alignment horizontal="center"/>
    </xf>
    <xf numFmtId="0" fontId="17" fillId="0" borderId="2" xfId="0" applyFont="1" applyBorder="1" applyAlignment="1">
      <alignment horizontal="center"/>
    </xf>
    <xf numFmtId="0" fontId="17" fillId="0" borderId="4"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cellXfs>
  <cellStyles count="14">
    <cellStyle name="Date" xfId="2"/>
    <cellStyle name="Fixed" xfId="3"/>
    <cellStyle name="Heading1" xfId="4"/>
    <cellStyle name="Heading2" xfId="5"/>
    <cellStyle name="Normal" xfId="0" builtinId="0"/>
    <cellStyle name="Normal 2" xfId="6"/>
    <cellStyle name="Normal 2 2" xfId="1"/>
    <cellStyle name="Normal 3" xfId="7"/>
    <cellStyle name="Normal 4" xfId="8"/>
    <cellStyle name="Normal 5" xfId="9"/>
    <cellStyle name="Normal 6" xfId="10"/>
    <cellStyle name="Normal 7" xfId="11"/>
    <cellStyle name="Normal 8" xfId="12"/>
    <cellStyle name="Normal 9" xfId="13"/>
  </cellStyles>
  <dxfs count="0"/>
  <tableStyles count="0" defaultTableStyle="TableStyleMedium9" defaultPivotStyle="PivotStyleLight16"/>
  <colors>
    <mruColors>
      <color rgb="FF0000FF"/>
      <color rgb="FF66FFFF"/>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lineChart>
        <c:grouping val="standard"/>
        <c:ser>
          <c:idx val="0"/>
          <c:order val="0"/>
          <c:tx>
            <c:strRef>
              <c:f>Outliers!$G$3</c:f>
              <c:strCache>
                <c:ptCount val="1"/>
                <c:pt idx="0">
                  <c:v>Yi</c:v>
                </c:pt>
              </c:strCache>
            </c:strRef>
          </c:tx>
          <c:spPr>
            <a:ln>
              <a:noFill/>
            </a:ln>
          </c:spPr>
          <c:val>
            <c:numRef>
              <c:f>Outliers!$G$4:$G$33</c:f>
              <c:numCache>
                <c:formatCode>0.00</c:formatCode>
                <c:ptCount val="30"/>
                <c:pt idx="0">
                  <c:v>301.2</c:v>
                </c:pt>
                <c:pt idx="1">
                  <c:v>295.44400000000002</c:v>
                </c:pt>
                <c:pt idx="2">
                  <c:v>384.92200000000003</c:v>
                </c:pt>
                <c:pt idx="3">
                  <c:v>344.06700000000001</c:v>
                </c:pt>
                <c:pt idx="4">
                  <c:v>349.73899999999998</c:v>
                </c:pt>
                <c:pt idx="5">
                  <c:v>313.83699999999999</c:v>
                </c:pt>
                <c:pt idx="6">
                  <c:v>280.19400000000002</c:v>
                </c:pt>
                <c:pt idx="7">
                  <c:v>412.61700000000002</c:v>
                </c:pt>
                <c:pt idx="8">
                  <c:v>513.21</c:v>
                </c:pt>
                <c:pt idx="9">
                  <c:v>321.92</c:v>
                </c:pt>
                <c:pt idx="10">
                  <c:v>324.64100000000002</c:v>
                </c:pt>
                <c:pt idx="11">
                  <c:v>330.12400000000002</c:v>
                </c:pt>
                <c:pt idx="12">
                  <c:v>655.37300000000005</c:v>
                </c:pt>
                <c:pt idx="13">
                  <c:v>241.82499999999999</c:v>
                </c:pt>
                <c:pt idx="14">
                  <c:v>253.46</c:v>
                </c:pt>
                <c:pt idx="15">
                  <c:v>277.69900000000001</c:v>
                </c:pt>
                <c:pt idx="16">
                  <c:v>438.18799999999999</c:v>
                </c:pt>
                <c:pt idx="17">
                  <c:v>387.94400000000002</c:v>
                </c:pt>
                <c:pt idx="18">
                  <c:v>352.596</c:v>
                </c:pt>
                <c:pt idx="19">
                  <c:v>412.61700000000002</c:v>
                </c:pt>
                <c:pt idx="20">
                  <c:v>381.91500000000002</c:v>
                </c:pt>
                <c:pt idx="21" formatCode="0.000">
                  <c:v>308.51499999999999</c:v>
                </c:pt>
                <c:pt idx="22" formatCode="0.000">
                  <c:v>464.66500000000002</c:v>
                </c:pt>
                <c:pt idx="23" formatCode="0.000">
                  <c:v>364.15899999999999</c:v>
                </c:pt>
                <c:pt idx="24" formatCode="0.000">
                  <c:v>358.35</c:v>
                </c:pt>
                <c:pt idx="25" formatCode="0.000">
                  <c:v>298.03100000000001</c:v>
                </c:pt>
                <c:pt idx="26" formatCode="0.000">
                  <c:v>298.03100000000001</c:v>
                </c:pt>
                <c:pt idx="27" formatCode="0.000">
                  <c:v>381.91500000000002</c:v>
                </c:pt>
                <c:pt idx="28" formatCode="General">
                  <c:v>303.24700000000001</c:v>
                </c:pt>
                <c:pt idx="29" formatCode="General">
                  <c:v>303.24700000000001</c:v>
                </c:pt>
              </c:numCache>
            </c:numRef>
          </c:val>
        </c:ser>
        <c:ser>
          <c:idx val="1"/>
          <c:order val="1"/>
          <c:tx>
            <c:strRef>
              <c:f>Outliers!$H$3</c:f>
              <c:strCache>
                <c:ptCount val="1"/>
                <c:pt idx="0">
                  <c:v>Upper Limit</c:v>
                </c:pt>
              </c:strCache>
            </c:strRef>
          </c:tx>
          <c:marker>
            <c:symbol val="none"/>
          </c:marker>
          <c:val>
            <c:numRef>
              <c:f>Outliers!$H$4:$H$33</c:f>
              <c:numCache>
                <c:formatCode>0.00</c:formatCode>
                <c:ptCount val="30"/>
                <c:pt idx="0">
                  <c:v>590.8435406771008</c:v>
                </c:pt>
                <c:pt idx="1">
                  <c:v>590.8435406771008</c:v>
                </c:pt>
                <c:pt idx="2">
                  <c:v>590.8435406771008</c:v>
                </c:pt>
                <c:pt idx="3">
                  <c:v>590.8435406771008</c:v>
                </c:pt>
                <c:pt idx="4">
                  <c:v>590.8435406771008</c:v>
                </c:pt>
                <c:pt idx="5">
                  <c:v>590.8435406771008</c:v>
                </c:pt>
                <c:pt idx="6">
                  <c:v>590.8435406771008</c:v>
                </c:pt>
                <c:pt idx="7">
                  <c:v>590.8435406771008</c:v>
                </c:pt>
                <c:pt idx="8">
                  <c:v>590.8435406771008</c:v>
                </c:pt>
                <c:pt idx="9">
                  <c:v>590.8435406771008</c:v>
                </c:pt>
                <c:pt idx="10">
                  <c:v>590.8435406771008</c:v>
                </c:pt>
                <c:pt idx="11">
                  <c:v>590.8435406771008</c:v>
                </c:pt>
                <c:pt idx="12">
                  <c:v>590.8435406771008</c:v>
                </c:pt>
                <c:pt idx="13">
                  <c:v>590.8435406771008</c:v>
                </c:pt>
                <c:pt idx="14">
                  <c:v>590.8435406771008</c:v>
                </c:pt>
                <c:pt idx="15">
                  <c:v>590.8435406771008</c:v>
                </c:pt>
                <c:pt idx="16">
                  <c:v>590.8435406771008</c:v>
                </c:pt>
                <c:pt idx="17">
                  <c:v>590.8435406771008</c:v>
                </c:pt>
                <c:pt idx="18">
                  <c:v>590.8435406771008</c:v>
                </c:pt>
                <c:pt idx="19">
                  <c:v>590.8435406771008</c:v>
                </c:pt>
                <c:pt idx="20">
                  <c:v>590.8435406771008</c:v>
                </c:pt>
                <c:pt idx="21">
                  <c:v>590.8435406771008</c:v>
                </c:pt>
                <c:pt idx="22">
                  <c:v>590.8435406771008</c:v>
                </c:pt>
                <c:pt idx="23">
                  <c:v>590.8435406771008</c:v>
                </c:pt>
                <c:pt idx="24">
                  <c:v>590.8435406771008</c:v>
                </c:pt>
                <c:pt idx="25">
                  <c:v>590.8435406771008</c:v>
                </c:pt>
                <c:pt idx="26">
                  <c:v>590.8435406771008</c:v>
                </c:pt>
                <c:pt idx="27">
                  <c:v>590.8435406771008</c:v>
                </c:pt>
                <c:pt idx="28">
                  <c:v>590.8435406771008</c:v>
                </c:pt>
                <c:pt idx="29">
                  <c:v>590.8435406771008</c:v>
                </c:pt>
              </c:numCache>
            </c:numRef>
          </c:val>
        </c:ser>
        <c:ser>
          <c:idx val="2"/>
          <c:order val="2"/>
          <c:tx>
            <c:strRef>
              <c:f>Outliers!$I$3</c:f>
              <c:strCache>
                <c:ptCount val="1"/>
                <c:pt idx="0">
                  <c:v>Lower Limit</c:v>
                </c:pt>
              </c:strCache>
            </c:strRef>
          </c:tx>
          <c:marker>
            <c:symbol val="none"/>
          </c:marker>
          <c:val>
            <c:numRef>
              <c:f>Outliers!$I$4:$I$33</c:f>
              <c:numCache>
                <c:formatCode>0.00</c:formatCode>
                <c:ptCount val="30"/>
                <c:pt idx="0">
                  <c:v>203.84896788924783</c:v>
                </c:pt>
                <c:pt idx="1">
                  <c:v>203.84896788924783</c:v>
                </c:pt>
                <c:pt idx="2">
                  <c:v>203.84896788924783</c:v>
                </c:pt>
                <c:pt idx="3">
                  <c:v>203.84896788924783</c:v>
                </c:pt>
                <c:pt idx="4">
                  <c:v>203.84896788924783</c:v>
                </c:pt>
                <c:pt idx="5">
                  <c:v>203.84896788924783</c:v>
                </c:pt>
                <c:pt idx="6">
                  <c:v>203.84896788924783</c:v>
                </c:pt>
                <c:pt idx="7">
                  <c:v>203.84896788924783</c:v>
                </c:pt>
                <c:pt idx="8">
                  <c:v>203.84896788924783</c:v>
                </c:pt>
                <c:pt idx="9">
                  <c:v>203.84896788924783</c:v>
                </c:pt>
                <c:pt idx="10">
                  <c:v>203.84896788924783</c:v>
                </c:pt>
                <c:pt idx="11">
                  <c:v>203.84896788924783</c:v>
                </c:pt>
                <c:pt idx="12">
                  <c:v>203.84896788924783</c:v>
                </c:pt>
                <c:pt idx="13">
                  <c:v>203.84896788924783</c:v>
                </c:pt>
                <c:pt idx="14">
                  <c:v>203.84896788924783</c:v>
                </c:pt>
                <c:pt idx="15">
                  <c:v>203.84896788924783</c:v>
                </c:pt>
                <c:pt idx="16">
                  <c:v>203.84896788924783</c:v>
                </c:pt>
                <c:pt idx="17">
                  <c:v>203.84896788924783</c:v>
                </c:pt>
                <c:pt idx="18">
                  <c:v>203.84896788924783</c:v>
                </c:pt>
                <c:pt idx="19">
                  <c:v>203.84896788924783</c:v>
                </c:pt>
                <c:pt idx="20">
                  <c:v>203.84896788924783</c:v>
                </c:pt>
                <c:pt idx="21">
                  <c:v>203.84896788924783</c:v>
                </c:pt>
                <c:pt idx="22">
                  <c:v>203.84896788924783</c:v>
                </c:pt>
                <c:pt idx="23">
                  <c:v>203.84896788924783</c:v>
                </c:pt>
                <c:pt idx="24">
                  <c:v>203.84896788924783</c:v>
                </c:pt>
                <c:pt idx="25">
                  <c:v>203.84896788924783</c:v>
                </c:pt>
                <c:pt idx="26">
                  <c:v>203.84896788924783</c:v>
                </c:pt>
                <c:pt idx="27">
                  <c:v>203.84896788924783</c:v>
                </c:pt>
                <c:pt idx="28">
                  <c:v>203.84896788924783</c:v>
                </c:pt>
                <c:pt idx="29">
                  <c:v>203.84896788924783</c:v>
                </c:pt>
              </c:numCache>
            </c:numRef>
          </c:val>
        </c:ser>
        <c:marker val="1"/>
        <c:axId val="241301760"/>
        <c:axId val="256623744"/>
      </c:lineChart>
      <c:catAx>
        <c:axId val="241301760"/>
        <c:scaling>
          <c:orientation val="minMax"/>
        </c:scaling>
        <c:axPos val="b"/>
        <c:numFmt formatCode="General" sourceLinked="1"/>
        <c:tickLblPos val="nextTo"/>
        <c:crossAx val="256623744"/>
        <c:crosses val="autoZero"/>
        <c:auto val="1"/>
        <c:lblAlgn val="ctr"/>
        <c:lblOffset val="100"/>
      </c:catAx>
      <c:valAx>
        <c:axId val="256623744"/>
        <c:scaling>
          <c:orientation val="minMax"/>
        </c:scaling>
        <c:axPos val="l"/>
        <c:numFmt formatCode="0" sourceLinked="0"/>
        <c:tickLblPos val="nextTo"/>
        <c:crossAx val="241301760"/>
        <c:crosses val="autoZero"/>
        <c:crossBetween val="between"/>
      </c:valAx>
    </c:plotArea>
    <c:legend>
      <c:legendPos val="b"/>
    </c:legend>
    <c:plotVisOnly val="1"/>
    <c:dispBlanksAs val="gap"/>
  </c:chart>
  <c:printSettings>
    <c:headerFooter/>
    <c:pageMargins b="0.75000000000000389" l="0.70000000000000062" r="0.70000000000000062" t="0.750000000000003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8.7753058707650267E-2"/>
          <c:y val="3.5080366593857611E-2"/>
          <c:w val="0.7850553227182675"/>
          <c:h val="0.79774927641411519"/>
        </c:manualLayout>
      </c:layout>
      <c:lineChart>
        <c:grouping val="standard"/>
        <c:ser>
          <c:idx val="0"/>
          <c:order val="0"/>
          <c:tx>
            <c:strRef>
              <c:f>Quantile!$D$3</c:f>
              <c:strCache>
                <c:ptCount val="1"/>
                <c:pt idx="0">
                  <c:v>NRM</c:v>
                </c:pt>
              </c:strCache>
            </c:strRef>
          </c:tx>
          <c:spPr>
            <a:ln w="19050"/>
          </c:spPr>
          <c:marker>
            <c:symbol val="none"/>
          </c:marker>
          <c:cat>
            <c:numRef>
              <c:f>Quantile!$B$4:$B$17</c:f>
              <c:numCache>
                <c:formatCode>General</c:formatCode>
                <c:ptCount val="14"/>
                <c:pt idx="0">
                  <c:v>2</c:v>
                </c:pt>
                <c:pt idx="1">
                  <c:v>5</c:v>
                </c:pt>
                <c:pt idx="2">
                  <c:v>10</c:v>
                </c:pt>
                <c:pt idx="3">
                  <c:v>20</c:v>
                </c:pt>
                <c:pt idx="4">
                  <c:v>25</c:v>
                </c:pt>
                <c:pt idx="5">
                  <c:v>50</c:v>
                </c:pt>
                <c:pt idx="6">
                  <c:v>100</c:v>
                </c:pt>
                <c:pt idx="7">
                  <c:v>200</c:v>
                </c:pt>
                <c:pt idx="8">
                  <c:v>500</c:v>
                </c:pt>
                <c:pt idx="9">
                  <c:v>1000</c:v>
                </c:pt>
                <c:pt idx="10">
                  <c:v>2000</c:v>
                </c:pt>
                <c:pt idx="11">
                  <c:v>5000</c:v>
                </c:pt>
                <c:pt idx="12">
                  <c:v>10000</c:v>
                </c:pt>
                <c:pt idx="13">
                  <c:v>100000</c:v>
                </c:pt>
              </c:numCache>
            </c:numRef>
          </c:cat>
          <c:val>
            <c:numRef>
              <c:f>Quantile!$D$4:$D$17</c:f>
              <c:numCache>
                <c:formatCode>0.00</c:formatCode>
                <c:ptCount val="14"/>
                <c:pt idx="0">
                  <c:v>355.12305819532395</c:v>
                </c:pt>
                <c:pt idx="1">
                  <c:v>425.69531623677096</c:v>
                </c:pt>
                <c:pt idx="2">
                  <c:v>462.62055265672768</c:v>
                </c:pt>
                <c:pt idx="3">
                  <c:v>493.1055320208128</c:v>
                </c:pt>
                <c:pt idx="4">
                  <c:v>501.9843459464297</c:v>
                </c:pt>
                <c:pt idx="5">
                  <c:v>527.40609294408227</c:v>
                </c:pt>
                <c:pt idx="6">
                  <c:v>550.26854687818764</c:v>
                </c:pt>
                <c:pt idx="7">
                  <c:v>571.18976615565475</c:v>
                </c:pt>
                <c:pt idx="8">
                  <c:v>596.54089272343333</c:v>
                </c:pt>
                <c:pt idx="9">
                  <c:v>614.32250179073446</c:v>
                </c:pt>
                <c:pt idx="10">
                  <c:v>631.11631261908406</c:v>
                </c:pt>
                <c:pt idx="11">
                  <c:v>652.04031809253274</c:v>
                </c:pt>
                <c:pt idx="12">
                  <c:v>667.04281559747665</c:v>
                </c:pt>
                <c:pt idx="13">
                  <c:v>712.81190469406306</c:v>
                </c:pt>
              </c:numCache>
            </c:numRef>
          </c:val>
        </c:ser>
        <c:ser>
          <c:idx val="1"/>
          <c:order val="1"/>
          <c:tx>
            <c:strRef>
              <c:f>Quantile!$E$3</c:f>
              <c:strCache>
                <c:ptCount val="1"/>
                <c:pt idx="0">
                  <c:v>EVI </c:v>
                </c:pt>
              </c:strCache>
            </c:strRef>
          </c:tx>
          <c:spPr>
            <a:ln w="19050"/>
          </c:spPr>
          <c:marker>
            <c:symbol val="none"/>
          </c:marker>
          <c:cat>
            <c:numRef>
              <c:f>Quantile!$B$4:$B$17</c:f>
              <c:numCache>
                <c:formatCode>General</c:formatCode>
                <c:ptCount val="14"/>
                <c:pt idx="0">
                  <c:v>2</c:v>
                </c:pt>
                <c:pt idx="1">
                  <c:v>5</c:v>
                </c:pt>
                <c:pt idx="2">
                  <c:v>10</c:v>
                </c:pt>
                <c:pt idx="3">
                  <c:v>20</c:v>
                </c:pt>
                <c:pt idx="4">
                  <c:v>25</c:v>
                </c:pt>
                <c:pt idx="5">
                  <c:v>50</c:v>
                </c:pt>
                <c:pt idx="6">
                  <c:v>100</c:v>
                </c:pt>
                <c:pt idx="7">
                  <c:v>200</c:v>
                </c:pt>
                <c:pt idx="8">
                  <c:v>500</c:v>
                </c:pt>
                <c:pt idx="9">
                  <c:v>1000</c:v>
                </c:pt>
                <c:pt idx="10">
                  <c:v>2000</c:v>
                </c:pt>
                <c:pt idx="11">
                  <c:v>5000</c:v>
                </c:pt>
                <c:pt idx="12">
                  <c:v>10000</c:v>
                </c:pt>
                <c:pt idx="13">
                  <c:v>100000</c:v>
                </c:pt>
              </c:numCache>
            </c:numRef>
          </c:cat>
          <c:val>
            <c:numRef>
              <c:f>Quantile!$E$4:$E$17</c:f>
              <c:numCache>
                <c:formatCode>0.00</c:formatCode>
                <c:ptCount val="14"/>
                <c:pt idx="0">
                  <c:v>306.63504546937719</c:v>
                </c:pt>
                <c:pt idx="1">
                  <c:v>364.42479701659994</c:v>
                </c:pt>
                <c:pt idx="2">
                  <c:v>402.68664099306278</c:v>
                </c:pt>
                <c:pt idx="3">
                  <c:v>439.38832034663034</c:v>
                </c:pt>
                <c:pt idx="4">
                  <c:v>451.03058228750547</c:v>
                </c:pt>
                <c:pt idx="5">
                  <c:v>486.89487962380076</c:v>
                </c:pt>
                <c:pt idx="6">
                  <c:v>522.49436061821359</c:v>
                </c:pt>
                <c:pt idx="7">
                  <c:v>557.96394508637752</c:v>
                </c:pt>
                <c:pt idx="8">
                  <c:v>604.75932665832943</c:v>
                </c:pt>
                <c:pt idx="9">
                  <c:v>640.12616727066484</c:v>
                </c:pt>
                <c:pt idx="10">
                  <c:v>675.48023725877897</c:v>
                </c:pt>
                <c:pt idx="11">
                  <c:v>722.20656514728262</c:v>
                </c:pt>
                <c:pt idx="12">
                  <c:v>757.55043013381032</c:v>
                </c:pt>
                <c:pt idx="13">
                  <c:v>874.95403294999232</c:v>
                </c:pt>
              </c:numCache>
            </c:numRef>
          </c:val>
        </c:ser>
        <c:ser>
          <c:idx val="2"/>
          <c:order val="2"/>
          <c:tx>
            <c:strRef>
              <c:f>Quantile!$F$3</c:f>
              <c:strCache>
                <c:ptCount val="1"/>
                <c:pt idx="0">
                  <c:v>EXP</c:v>
                </c:pt>
              </c:strCache>
            </c:strRef>
          </c:tx>
          <c:spPr>
            <a:ln w="19050"/>
          </c:spPr>
          <c:marker>
            <c:symbol val="none"/>
          </c:marker>
          <c:cat>
            <c:numRef>
              <c:f>Quantile!$B$4:$B$17</c:f>
              <c:numCache>
                <c:formatCode>General</c:formatCode>
                <c:ptCount val="14"/>
                <c:pt idx="0">
                  <c:v>2</c:v>
                </c:pt>
                <c:pt idx="1">
                  <c:v>5</c:v>
                </c:pt>
                <c:pt idx="2">
                  <c:v>10</c:v>
                </c:pt>
                <c:pt idx="3">
                  <c:v>20</c:v>
                </c:pt>
                <c:pt idx="4">
                  <c:v>25</c:v>
                </c:pt>
                <c:pt idx="5">
                  <c:v>50</c:v>
                </c:pt>
                <c:pt idx="6">
                  <c:v>100</c:v>
                </c:pt>
                <c:pt idx="7">
                  <c:v>200</c:v>
                </c:pt>
                <c:pt idx="8">
                  <c:v>500</c:v>
                </c:pt>
                <c:pt idx="9">
                  <c:v>1000</c:v>
                </c:pt>
                <c:pt idx="10">
                  <c:v>2000</c:v>
                </c:pt>
                <c:pt idx="11">
                  <c:v>5000</c:v>
                </c:pt>
                <c:pt idx="12">
                  <c:v>10000</c:v>
                </c:pt>
                <c:pt idx="13">
                  <c:v>100000</c:v>
                </c:pt>
              </c:numCache>
            </c:numRef>
          </c:cat>
          <c:val>
            <c:numRef>
              <c:f>Quantile!$F$4:$F$17</c:f>
              <c:numCache>
                <c:formatCode>0.00</c:formatCode>
                <c:ptCount val="14"/>
                <c:pt idx="0">
                  <c:v>329.38758519961095</c:v>
                </c:pt>
                <c:pt idx="1">
                  <c:v>406.23609906242405</c:v>
                </c:pt>
                <c:pt idx="2">
                  <c:v>464.36975562062077</c:v>
                </c:pt>
                <c:pt idx="3">
                  <c:v>522.50341217881737</c:v>
                </c:pt>
                <c:pt idx="4">
                  <c:v>541.2182694834338</c:v>
                </c:pt>
                <c:pt idx="5">
                  <c:v>599.35192604163046</c:v>
                </c:pt>
                <c:pt idx="6">
                  <c:v>657.48558259982724</c:v>
                </c:pt>
                <c:pt idx="7">
                  <c:v>715.61923915802379</c:v>
                </c:pt>
                <c:pt idx="8">
                  <c:v>792.46775302083688</c:v>
                </c:pt>
                <c:pt idx="9">
                  <c:v>850.60140957903354</c:v>
                </c:pt>
                <c:pt idx="10">
                  <c:v>908.73506613723021</c:v>
                </c:pt>
                <c:pt idx="11">
                  <c:v>985.58358000004341</c:v>
                </c:pt>
                <c:pt idx="12">
                  <c:v>1043.7172365582401</c:v>
                </c:pt>
                <c:pt idx="13">
                  <c:v>1236.8330635374464</c:v>
                </c:pt>
              </c:numCache>
            </c:numRef>
          </c:val>
        </c:ser>
        <c:ser>
          <c:idx val="3"/>
          <c:order val="3"/>
          <c:tx>
            <c:strRef>
              <c:f>Quantile!$G$3</c:f>
              <c:strCache>
                <c:ptCount val="1"/>
                <c:pt idx="0">
                  <c:v>GAM</c:v>
                </c:pt>
              </c:strCache>
            </c:strRef>
          </c:tx>
          <c:marker>
            <c:symbol val="none"/>
          </c:marker>
          <c:cat>
            <c:numRef>
              <c:f>Quantile!$B$4:$B$17</c:f>
              <c:numCache>
                <c:formatCode>General</c:formatCode>
                <c:ptCount val="14"/>
                <c:pt idx="0">
                  <c:v>2</c:v>
                </c:pt>
                <c:pt idx="1">
                  <c:v>5</c:v>
                </c:pt>
                <c:pt idx="2">
                  <c:v>10</c:v>
                </c:pt>
                <c:pt idx="3">
                  <c:v>20</c:v>
                </c:pt>
                <c:pt idx="4">
                  <c:v>25</c:v>
                </c:pt>
                <c:pt idx="5">
                  <c:v>50</c:v>
                </c:pt>
                <c:pt idx="6">
                  <c:v>100</c:v>
                </c:pt>
                <c:pt idx="7">
                  <c:v>200</c:v>
                </c:pt>
                <c:pt idx="8">
                  <c:v>500</c:v>
                </c:pt>
                <c:pt idx="9">
                  <c:v>1000</c:v>
                </c:pt>
                <c:pt idx="10">
                  <c:v>2000</c:v>
                </c:pt>
                <c:pt idx="11">
                  <c:v>5000</c:v>
                </c:pt>
                <c:pt idx="12">
                  <c:v>10000</c:v>
                </c:pt>
                <c:pt idx="13">
                  <c:v>100000</c:v>
                </c:pt>
              </c:numCache>
            </c:numRef>
          </c:cat>
          <c:val>
            <c:numRef>
              <c:f>Quantile!$G$4:$G$17</c:f>
              <c:numCache>
                <c:formatCode>0.00</c:formatCode>
                <c:ptCount val="14"/>
                <c:pt idx="0">
                  <c:v>348.3123383048117</c:v>
                </c:pt>
                <c:pt idx="1">
                  <c:v>422.87800554187851</c:v>
                </c:pt>
                <c:pt idx="2">
                  <c:v>465.95985428448381</c:v>
                </c:pt>
                <c:pt idx="3">
                  <c:v>503.72308021185597</c:v>
                </c:pt>
                <c:pt idx="4">
                  <c:v>515.10353090063381</c:v>
                </c:pt>
                <c:pt idx="5">
                  <c:v>548.65847215577742</c:v>
                </c:pt>
                <c:pt idx="6">
                  <c:v>580.08396339501439</c:v>
                </c:pt>
                <c:pt idx="7">
                  <c:v>609.89733163877827</c:v>
                </c:pt>
                <c:pt idx="8">
                  <c:v>647.40171635535125</c:v>
                </c:pt>
                <c:pt idx="9">
                  <c:v>674.62447719173588</c:v>
                </c:pt>
                <c:pt idx="10">
                  <c:v>701.03999788951705</c:v>
                </c:pt>
                <c:pt idx="11">
                  <c:v>734.92416319151334</c:v>
                </c:pt>
                <c:pt idx="12">
                  <c:v>759.89199926795584</c:v>
                </c:pt>
                <c:pt idx="13">
                  <c:v>839.60754643765358</c:v>
                </c:pt>
              </c:numCache>
            </c:numRef>
          </c:val>
        </c:ser>
        <c:ser>
          <c:idx val="4"/>
          <c:order val="4"/>
          <c:tx>
            <c:strRef>
              <c:f>Quantile!$H$3</c:f>
              <c:strCache>
                <c:ptCount val="1"/>
                <c:pt idx="0">
                  <c:v>LN2</c:v>
                </c:pt>
              </c:strCache>
            </c:strRef>
          </c:tx>
          <c:spPr>
            <a:ln w="19050"/>
          </c:spPr>
          <c:marker>
            <c:symbol val="none"/>
          </c:marker>
          <c:cat>
            <c:numRef>
              <c:f>Quantile!$B$4:$B$17</c:f>
              <c:numCache>
                <c:formatCode>General</c:formatCode>
                <c:ptCount val="14"/>
                <c:pt idx="0">
                  <c:v>2</c:v>
                </c:pt>
                <c:pt idx="1">
                  <c:v>5</c:v>
                </c:pt>
                <c:pt idx="2">
                  <c:v>10</c:v>
                </c:pt>
                <c:pt idx="3">
                  <c:v>20</c:v>
                </c:pt>
                <c:pt idx="4">
                  <c:v>25</c:v>
                </c:pt>
                <c:pt idx="5">
                  <c:v>50</c:v>
                </c:pt>
                <c:pt idx="6">
                  <c:v>100</c:v>
                </c:pt>
                <c:pt idx="7">
                  <c:v>200</c:v>
                </c:pt>
                <c:pt idx="8">
                  <c:v>500</c:v>
                </c:pt>
                <c:pt idx="9">
                  <c:v>1000</c:v>
                </c:pt>
                <c:pt idx="10">
                  <c:v>2000</c:v>
                </c:pt>
                <c:pt idx="11">
                  <c:v>5000</c:v>
                </c:pt>
                <c:pt idx="12">
                  <c:v>10000</c:v>
                </c:pt>
                <c:pt idx="13">
                  <c:v>100000</c:v>
                </c:pt>
              </c:numCache>
            </c:numRef>
          </c:cat>
          <c:val>
            <c:numRef>
              <c:f>Quantile!$H$4:$H$17</c:f>
              <c:numCache>
                <c:formatCode>0.00</c:formatCode>
                <c:ptCount val="14"/>
                <c:pt idx="0">
                  <c:v>345.61533175133007</c:v>
                </c:pt>
                <c:pt idx="1">
                  <c:v>420.46543130220289</c:v>
                </c:pt>
                <c:pt idx="2">
                  <c:v>465.88243656165565</c:v>
                </c:pt>
                <c:pt idx="3">
                  <c:v>507.05252817860196</c:v>
                </c:pt>
                <c:pt idx="4">
                  <c:v>519.71376335348862</c:v>
                </c:pt>
                <c:pt idx="5">
                  <c:v>557.7410708514426</c:v>
                </c:pt>
                <c:pt idx="6">
                  <c:v>594.31068991909399</c:v>
                </c:pt>
                <c:pt idx="7">
                  <c:v>629.87240477788998</c:v>
                </c:pt>
                <c:pt idx="8">
                  <c:v>675.82739872900038</c:v>
                </c:pt>
                <c:pt idx="9">
                  <c:v>710.04726119663974</c:v>
                </c:pt>
                <c:pt idx="10">
                  <c:v>743.95566291443686</c:v>
                </c:pt>
                <c:pt idx="11">
                  <c:v>788.47777285621407</c:v>
                </c:pt>
                <c:pt idx="12">
                  <c:v>822.03108255228051</c:v>
                </c:pt>
                <c:pt idx="13">
                  <c:v>933.4764600363759</c:v>
                </c:pt>
              </c:numCache>
            </c:numRef>
          </c:val>
        </c:ser>
        <c:ser>
          <c:idx val="5"/>
          <c:order val="5"/>
          <c:tx>
            <c:strRef>
              <c:f>Quantile!$I$3</c:f>
              <c:strCache>
                <c:ptCount val="1"/>
                <c:pt idx="0">
                  <c:v>LOG</c:v>
                </c:pt>
              </c:strCache>
            </c:strRef>
          </c:tx>
          <c:spPr>
            <a:ln w="19050"/>
          </c:spPr>
          <c:marker>
            <c:symbol val="none"/>
          </c:marker>
          <c:cat>
            <c:numRef>
              <c:f>Quantile!$B$4:$B$17</c:f>
              <c:numCache>
                <c:formatCode>General</c:formatCode>
                <c:ptCount val="14"/>
                <c:pt idx="0">
                  <c:v>2</c:v>
                </c:pt>
                <c:pt idx="1">
                  <c:v>5</c:v>
                </c:pt>
                <c:pt idx="2">
                  <c:v>10</c:v>
                </c:pt>
                <c:pt idx="3">
                  <c:v>20</c:v>
                </c:pt>
                <c:pt idx="4">
                  <c:v>25</c:v>
                </c:pt>
                <c:pt idx="5">
                  <c:v>50</c:v>
                </c:pt>
                <c:pt idx="6">
                  <c:v>100</c:v>
                </c:pt>
                <c:pt idx="7">
                  <c:v>200</c:v>
                </c:pt>
                <c:pt idx="8">
                  <c:v>500</c:v>
                </c:pt>
                <c:pt idx="9">
                  <c:v>1000</c:v>
                </c:pt>
                <c:pt idx="10">
                  <c:v>2000</c:v>
                </c:pt>
                <c:pt idx="11">
                  <c:v>5000</c:v>
                </c:pt>
                <c:pt idx="12">
                  <c:v>10000</c:v>
                </c:pt>
                <c:pt idx="13">
                  <c:v>100000</c:v>
                </c:pt>
              </c:numCache>
            </c:numRef>
          </c:cat>
          <c:val>
            <c:numRef>
              <c:f>Quantile!$I$4:$I$17</c:f>
              <c:numCache>
                <c:formatCode>0.00</c:formatCode>
                <c:ptCount val="14"/>
                <c:pt idx="0">
                  <c:v>355.12306666666677</c:v>
                </c:pt>
                <c:pt idx="1">
                  <c:v>419.22459598078751</c:v>
                </c:pt>
                <c:pt idx="2">
                  <c:v>456.72158686842613</c:v>
                </c:pt>
                <c:pt idx="3">
                  <c:v>491.27239168029882</c:v>
                </c:pt>
                <c:pt idx="4">
                  <c:v>502.07462073872762</c:v>
                </c:pt>
                <c:pt idx="5">
                  <c:v>535.0788104980835</c:v>
                </c:pt>
                <c:pt idx="6">
                  <c:v>567.59901552456358</c:v>
                </c:pt>
                <c:pt idx="7">
                  <c:v>599.88272515402423</c:v>
                </c:pt>
                <c:pt idx="8">
                  <c:v>642.39073717943791</c:v>
                </c:pt>
                <c:pt idx="9">
                  <c:v>674.48781078301045</c:v>
                </c:pt>
                <c:pt idx="10">
                  <c:v>706.56171253298658</c:v>
                </c:pt>
                <c:pt idx="11">
                  <c:v>748.94439549649519</c:v>
                </c:pt>
                <c:pt idx="12">
                  <c:v>780.99978479517836</c:v>
                </c:pt>
                <c:pt idx="13">
                  <c:v>887.47428215412151</c:v>
                </c:pt>
              </c:numCache>
            </c:numRef>
          </c:val>
        </c:ser>
        <c:ser>
          <c:idx val="6"/>
          <c:order val="6"/>
          <c:tx>
            <c:strRef>
              <c:f>Quantile!$J$3</c:f>
              <c:strCache>
                <c:ptCount val="1"/>
                <c:pt idx="0">
                  <c:v>LN3</c:v>
                </c:pt>
              </c:strCache>
            </c:strRef>
          </c:tx>
          <c:spPr>
            <a:ln w="19050"/>
          </c:spPr>
          <c:marker>
            <c:symbol val="none"/>
          </c:marker>
          <c:cat>
            <c:numRef>
              <c:f>Quantile!$B$4:$B$17</c:f>
              <c:numCache>
                <c:formatCode>General</c:formatCode>
                <c:ptCount val="14"/>
                <c:pt idx="0">
                  <c:v>2</c:v>
                </c:pt>
                <c:pt idx="1">
                  <c:v>5</c:v>
                </c:pt>
                <c:pt idx="2">
                  <c:v>10</c:v>
                </c:pt>
                <c:pt idx="3">
                  <c:v>20</c:v>
                </c:pt>
                <c:pt idx="4">
                  <c:v>25</c:v>
                </c:pt>
                <c:pt idx="5">
                  <c:v>50</c:v>
                </c:pt>
                <c:pt idx="6">
                  <c:v>100</c:v>
                </c:pt>
                <c:pt idx="7">
                  <c:v>200</c:v>
                </c:pt>
                <c:pt idx="8">
                  <c:v>500</c:v>
                </c:pt>
                <c:pt idx="9">
                  <c:v>1000</c:v>
                </c:pt>
                <c:pt idx="10">
                  <c:v>2000</c:v>
                </c:pt>
                <c:pt idx="11">
                  <c:v>5000</c:v>
                </c:pt>
                <c:pt idx="12">
                  <c:v>10000</c:v>
                </c:pt>
                <c:pt idx="13">
                  <c:v>100000</c:v>
                </c:pt>
              </c:numCache>
            </c:numRef>
          </c:cat>
          <c:val>
            <c:numRef>
              <c:f>Quantile!$J$4:$J$17</c:f>
              <c:numCache>
                <c:formatCode>0.00</c:formatCode>
                <c:ptCount val="14"/>
                <c:pt idx="0">
                  <c:v>355.11009222694292</c:v>
                </c:pt>
                <c:pt idx="1">
                  <c:v>430.19590757015396</c:v>
                </c:pt>
                <c:pt idx="2">
                  <c:v>473.72961117346722</c:v>
                </c:pt>
                <c:pt idx="3">
                  <c:v>512.07075773301563</c:v>
                </c:pt>
                <c:pt idx="4">
                  <c:v>523.66626182896096</c:v>
                </c:pt>
                <c:pt idx="5">
                  <c:v>557.98087451801018</c:v>
                </c:pt>
                <c:pt idx="6">
                  <c:v>590.3044789556568</c:v>
                </c:pt>
                <c:pt idx="7">
                  <c:v>621.15292550010395</c:v>
                </c:pt>
                <c:pt idx="8">
                  <c:v>660.23250686928588</c:v>
                </c:pt>
                <c:pt idx="9">
                  <c:v>688.80088293721496</c:v>
                </c:pt>
                <c:pt idx="10">
                  <c:v>716.69272836447328</c:v>
                </c:pt>
                <c:pt idx="11">
                  <c:v>752.72645395656718</c:v>
                </c:pt>
                <c:pt idx="12">
                  <c:v>779.4683874833753</c:v>
                </c:pt>
                <c:pt idx="13">
                  <c:v>865.97795977762462</c:v>
                </c:pt>
              </c:numCache>
            </c:numRef>
          </c:val>
        </c:ser>
        <c:ser>
          <c:idx val="7"/>
          <c:order val="7"/>
          <c:tx>
            <c:strRef>
              <c:f>Quantile!$K$3</c:f>
              <c:strCache>
                <c:ptCount val="1"/>
                <c:pt idx="0">
                  <c:v>PE3</c:v>
                </c:pt>
              </c:strCache>
            </c:strRef>
          </c:tx>
          <c:spPr>
            <a:ln w="19050"/>
          </c:spPr>
          <c:marker>
            <c:symbol val="none"/>
          </c:marker>
          <c:cat>
            <c:numRef>
              <c:f>Quantile!$B$4:$B$17</c:f>
              <c:numCache>
                <c:formatCode>General</c:formatCode>
                <c:ptCount val="14"/>
                <c:pt idx="0">
                  <c:v>2</c:v>
                </c:pt>
                <c:pt idx="1">
                  <c:v>5</c:v>
                </c:pt>
                <c:pt idx="2">
                  <c:v>10</c:v>
                </c:pt>
                <c:pt idx="3">
                  <c:v>20</c:v>
                </c:pt>
                <c:pt idx="4">
                  <c:v>25</c:v>
                </c:pt>
                <c:pt idx="5">
                  <c:v>50</c:v>
                </c:pt>
                <c:pt idx="6">
                  <c:v>100</c:v>
                </c:pt>
                <c:pt idx="7">
                  <c:v>200</c:v>
                </c:pt>
                <c:pt idx="8">
                  <c:v>500</c:v>
                </c:pt>
                <c:pt idx="9">
                  <c:v>1000</c:v>
                </c:pt>
                <c:pt idx="10">
                  <c:v>2000</c:v>
                </c:pt>
                <c:pt idx="11">
                  <c:v>5000</c:v>
                </c:pt>
                <c:pt idx="12">
                  <c:v>10000</c:v>
                </c:pt>
                <c:pt idx="13">
                  <c:v>100000</c:v>
                </c:pt>
              </c:numCache>
            </c:numRef>
          </c:cat>
          <c:val>
            <c:numRef>
              <c:f>Quantile!$K$4:$K$17</c:f>
              <c:numCache>
                <c:formatCode>0.00</c:formatCode>
                <c:ptCount val="14"/>
                <c:pt idx="0">
                  <c:v>348.31233830481176</c:v>
                </c:pt>
                <c:pt idx="1">
                  <c:v>422.87800554187857</c:v>
                </c:pt>
                <c:pt idx="2">
                  <c:v>465.95985428448387</c:v>
                </c:pt>
                <c:pt idx="3">
                  <c:v>503.72308021185603</c:v>
                </c:pt>
                <c:pt idx="4">
                  <c:v>515.10353090063381</c:v>
                </c:pt>
                <c:pt idx="5">
                  <c:v>548.65847215577753</c:v>
                </c:pt>
                <c:pt idx="6">
                  <c:v>580.08396339501451</c:v>
                </c:pt>
                <c:pt idx="7">
                  <c:v>609.89733163877838</c:v>
                </c:pt>
                <c:pt idx="8">
                  <c:v>647.40171635535137</c:v>
                </c:pt>
                <c:pt idx="9">
                  <c:v>674.62447719173588</c:v>
                </c:pt>
                <c:pt idx="10">
                  <c:v>701.03999788951705</c:v>
                </c:pt>
                <c:pt idx="11">
                  <c:v>734.92416319151346</c:v>
                </c:pt>
                <c:pt idx="12">
                  <c:v>759.89199926795595</c:v>
                </c:pt>
                <c:pt idx="13">
                  <c:v>839.6075464376537</c:v>
                </c:pt>
              </c:numCache>
            </c:numRef>
          </c:val>
        </c:ser>
        <c:ser>
          <c:idx val="8"/>
          <c:order val="8"/>
          <c:tx>
            <c:strRef>
              <c:f>Quantile!$L$3</c:f>
              <c:strCache>
                <c:ptCount val="1"/>
                <c:pt idx="0">
                  <c:v>LP3</c:v>
                </c:pt>
              </c:strCache>
            </c:strRef>
          </c:tx>
          <c:spPr>
            <a:ln w="19050"/>
          </c:spPr>
          <c:marker>
            <c:symbol val="none"/>
          </c:marker>
          <c:cat>
            <c:numRef>
              <c:f>Quantile!$B$4:$B$17</c:f>
              <c:numCache>
                <c:formatCode>General</c:formatCode>
                <c:ptCount val="14"/>
                <c:pt idx="0">
                  <c:v>2</c:v>
                </c:pt>
                <c:pt idx="1">
                  <c:v>5</c:v>
                </c:pt>
                <c:pt idx="2">
                  <c:v>10</c:v>
                </c:pt>
                <c:pt idx="3">
                  <c:v>20</c:v>
                </c:pt>
                <c:pt idx="4">
                  <c:v>25</c:v>
                </c:pt>
                <c:pt idx="5">
                  <c:v>50</c:v>
                </c:pt>
                <c:pt idx="6">
                  <c:v>100</c:v>
                </c:pt>
                <c:pt idx="7">
                  <c:v>200</c:v>
                </c:pt>
                <c:pt idx="8">
                  <c:v>500</c:v>
                </c:pt>
                <c:pt idx="9">
                  <c:v>1000</c:v>
                </c:pt>
                <c:pt idx="10">
                  <c:v>2000</c:v>
                </c:pt>
                <c:pt idx="11">
                  <c:v>5000</c:v>
                </c:pt>
                <c:pt idx="12">
                  <c:v>10000</c:v>
                </c:pt>
                <c:pt idx="13">
                  <c:v>100000</c:v>
                </c:pt>
              </c:numCache>
            </c:numRef>
          </c:cat>
          <c:val>
            <c:numRef>
              <c:f>Quantile!$L$4:$L$17</c:f>
              <c:numCache>
                <c:formatCode>0.00</c:formatCode>
                <c:ptCount val="14"/>
                <c:pt idx="0">
                  <c:v>346.22816213340127</c:v>
                </c:pt>
                <c:pt idx="1">
                  <c:v>393.79203931536949</c:v>
                </c:pt>
                <c:pt idx="2">
                  <c:v>424.19635463430143</c:v>
                </c:pt>
                <c:pt idx="3">
                  <c:v>452.77180049743947</c:v>
                </c:pt>
                <c:pt idx="4">
                  <c:v>461.75509950945138</c:v>
                </c:pt>
                <c:pt idx="5">
                  <c:v>489.29303921071084</c:v>
                </c:pt>
                <c:pt idx="6">
                  <c:v>516.57079581402797</c:v>
                </c:pt>
                <c:pt idx="7">
                  <c:v>543.85358545448298</c:v>
                </c:pt>
                <c:pt idx="8">
                  <c:v>580.23025674614985</c:v>
                </c:pt>
                <c:pt idx="9">
                  <c:v>608.14935044912409</c:v>
                </c:pt>
                <c:pt idx="10">
                  <c:v>636.52417967981717</c:v>
                </c:pt>
                <c:pt idx="11">
                  <c:v>674.86837002310574</c:v>
                </c:pt>
                <c:pt idx="12">
                  <c:v>704.59304467824427</c:v>
                </c:pt>
                <c:pt idx="13">
                  <c:v>808.54452856535124</c:v>
                </c:pt>
              </c:numCache>
            </c:numRef>
          </c:val>
        </c:ser>
        <c:ser>
          <c:idx val="12"/>
          <c:order val="9"/>
          <c:tx>
            <c:strRef>
              <c:f>Quantile!$M$3</c:f>
              <c:strCache>
                <c:ptCount val="1"/>
                <c:pt idx="0">
                  <c:v>GPAR</c:v>
                </c:pt>
              </c:strCache>
            </c:strRef>
          </c:tx>
          <c:spPr>
            <a:ln w="19050"/>
          </c:spPr>
          <c:marker>
            <c:symbol val="none"/>
          </c:marker>
          <c:cat>
            <c:numRef>
              <c:f>Quantile!$B$4:$B$17</c:f>
              <c:numCache>
                <c:formatCode>General</c:formatCode>
                <c:ptCount val="14"/>
                <c:pt idx="0">
                  <c:v>2</c:v>
                </c:pt>
                <c:pt idx="1">
                  <c:v>5</c:v>
                </c:pt>
                <c:pt idx="2">
                  <c:v>10</c:v>
                </c:pt>
                <c:pt idx="3">
                  <c:v>20</c:v>
                </c:pt>
                <c:pt idx="4">
                  <c:v>25</c:v>
                </c:pt>
                <c:pt idx="5">
                  <c:v>50</c:v>
                </c:pt>
                <c:pt idx="6">
                  <c:v>100</c:v>
                </c:pt>
                <c:pt idx="7">
                  <c:v>200</c:v>
                </c:pt>
                <c:pt idx="8">
                  <c:v>500</c:v>
                </c:pt>
                <c:pt idx="9">
                  <c:v>1000</c:v>
                </c:pt>
                <c:pt idx="10">
                  <c:v>2000</c:v>
                </c:pt>
                <c:pt idx="11">
                  <c:v>5000</c:v>
                </c:pt>
                <c:pt idx="12">
                  <c:v>10000</c:v>
                </c:pt>
                <c:pt idx="13">
                  <c:v>100000</c:v>
                </c:pt>
              </c:numCache>
            </c:numRef>
          </c:cat>
          <c:val>
            <c:numRef>
              <c:f>Quantile!$M$4:$M$17</c:f>
              <c:numCache>
                <c:formatCode>0.00</c:formatCode>
                <c:ptCount val="14"/>
                <c:pt idx="0">
                  <c:v>306.20583502582883</c:v>
                </c:pt>
                <c:pt idx="1">
                  <c:v>368.07957625904265</c:v>
                </c:pt>
                <c:pt idx="2">
                  <c:v>399.01068316468633</c:v>
                </c:pt>
                <c:pt idx="3">
                  <c:v>420.73203701749901</c:v>
                </c:pt>
                <c:pt idx="4">
                  <c:v>426.24211716690911</c:v>
                </c:pt>
                <c:pt idx="5">
                  <c:v>439.85529748425819</c:v>
                </c:pt>
                <c:pt idx="6">
                  <c:v>449.41514633277546</c:v>
                </c:pt>
                <c:pt idx="7">
                  <c:v>456.12854525029559</c:v>
                </c:pt>
                <c:pt idx="8">
                  <c:v>462.03895382735459</c:v>
                </c:pt>
                <c:pt idx="9">
                  <c:v>464.99360754489817</c:v>
                </c:pt>
                <c:pt idx="10">
                  <c:v>467.06851159236965</c:v>
                </c:pt>
                <c:pt idx="11">
                  <c:v>468.89523615163057</c:v>
                </c:pt>
                <c:pt idx="12">
                  <c:v>469.80842826679122</c:v>
                </c:pt>
                <c:pt idx="13">
                  <c:v>471.29654049227418</c:v>
                </c:pt>
              </c:numCache>
            </c:numRef>
          </c:val>
        </c:ser>
        <c:marker val="1"/>
        <c:axId val="264884608"/>
        <c:axId val="265090560"/>
      </c:lineChart>
      <c:catAx>
        <c:axId val="264884608"/>
        <c:scaling>
          <c:orientation val="minMax"/>
        </c:scaling>
        <c:axPos val="b"/>
        <c:numFmt formatCode="General" sourceLinked="1"/>
        <c:tickLblPos val="nextTo"/>
        <c:txPr>
          <a:bodyPr/>
          <a:lstStyle/>
          <a:p>
            <a:pPr>
              <a:defRPr sz="800"/>
            </a:pPr>
            <a:endParaRPr lang="en-US"/>
          </a:p>
        </c:txPr>
        <c:crossAx val="265090560"/>
        <c:crosses val="autoZero"/>
        <c:auto val="1"/>
        <c:lblAlgn val="ctr"/>
        <c:lblOffset val="100"/>
      </c:catAx>
      <c:valAx>
        <c:axId val="265090560"/>
        <c:scaling>
          <c:orientation val="minMax"/>
        </c:scaling>
        <c:axPos val="l"/>
        <c:numFmt formatCode="0" sourceLinked="0"/>
        <c:tickLblPos val="nextTo"/>
        <c:txPr>
          <a:bodyPr/>
          <a:lstStyle/>
          <a:p>
            <a:pPr>
              <a:defRPr sz="800"/>
            </a:pPr>
            <a:endParaRPr lang="en-US"/>
          </a:p>
        </c:txPr>
        <c:crossAx val="264884608"/>
        <c:crosses val="autoZero"/>
        <c:crossBetween val="between"/>
      </c:valAx>
    </c:plotArea>
    <c:legend>
      <c:legendPos val="r"/>
      <c:layout>
        <c:manualLayout>
          <c:xMode val="edge"/>
          <c:yMode val="edge"/>
          <c:x val="0.86830038842855972"/>
          <c:y val="8.7404076588425028E-2"/>
          <c:w val="0.11769523198659136"/>
          <c:h val="0.67937573586512778"/>
        </c:manualLayout>
      </c:layout>
      <c:txPr>
        <a:bodyPr/>
        <a:lstStyle/>
        <a:p>
          <a:pPr>
            <a:defRPr sz="900"/>
          </a:pPr>
          <a:endParaRPr lang="en-US"/>
        </a:p>
      </c:txPr>
    </c:legend>
    <c:plotVisOnly val="1"/>
    <c:dispBlanksAs val="gap"/>
  </c:chart>
  <c:printSettings>
    <c:headerFooter/>
    <c:pageMargins b="0.75000000000000411" l="0.70000000000000062" r="0.70000000000000062" t="0.750000000000004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b="0" i="0" baseline="0"/>
              <a:t>Return periods</a:t>
            </a:r>
            <a:endParaRPr lang="en-US" sz="1100" b="0"/>
          </a:p>
        </c:rich>
      </c:tx>
    </c:title>
    <c:plotArea>
      <c:layout>
        <c:manualLayout>
          <c:layoutTarget val="inner"/>
          <c:xMode val="edge"/>
          <c:yMode val="edge"/>
          <c:x val="0.1661540794954319"/>
          <c:y val="0.20618528239525621"/>
          <c:w val="0.67518470234145656"/>
          <c:h val="0.51882259162049194"/>
        </c:manualLayout>
      </c:layout>
      <c:scatterChart>
        <c:scatterStyle val="lineMarker"/>
        <c:ser>
          <c:idx val="1"/>
          <c:order val="0"/>
          <c:tx>
            <c:strRef>
              <c:f>FDCurve!$I$2</c:f>
              <c:strCache>
                <c:ptCount val="1"/>
                <c:pt idx="0">
                  <c:v>FDC</c:v>
                </c:pt>
              </c:strCache>
            </c:strRef>
          </c:tx>
          <c:spPr>
            <a:ln w="28575">
              <a:noFill/>
            </a:ln>
          </c:spPr>
          <c:marker>
            <c:symbol val="square"/>
            <c:size val="3"/>
          </c:marker>
          <c:xVal>
            <c:numRef>
              <c:f>FDCurve!$J$4:$J$33</c:f>
              <c:numCache>
                <c:formatCode>0.000</c:formatCode>
                <c:ptCount val="30"/>
                <c:pt idx="0">
                  <c:v>31</c:v>
                </c:pt>
                <c:pt idx="1">
                  <c:v>15.5</c:v>
                </c:pt>
                <c:pt idx="2">
                  <c:v>10.333333333333334</c:v>
                </c:pt>
                <c:pt idx="3">
                  <c:v>7.75</c:v>
                </c:pt>
                <c:pt idx="4">
                  <c:v>6.2</c:v>
                </c:pt>
                <c:pt idx="5">
                  <c:v>6.2</c:v>
                </c:pt>
                <c:pt idx="6">
                  <c:v>4.4285714285714288</c:v>
                </c:pt>
                <c:pt idx="7">
                  <c:v>3.875</c:v>
                </c:pt>
                <c:pt idx="8">
                  <c:v>3.4444444444444446</c:v>
                </c:pt>
                <c:pt idx="9">
                  <c:v>3.4444444444444446</c:v>
                </c:pt>
                <c:pt idx="10">
                  <c:v>2.8181818181818183</c:v>
                </c:pt>
                <c:pt idx="11">
                  <c:v>2.5833333333333335</c:v>
                </c:pt>
                <c:pt idx="12">
                  <c:v>2.3846153846153846</c:v>
                </c:pt>
                <c:pt idx="13">
                  <c:v>2.2142857142857144</c:v>
                </c:pt>
                <c:pt idx="14">
                  <c:v>2.0666666666666669</c:v>
                </c:pt>
                <c:pt idx="15">
                  <c:v>1.9375</c:v>
                </c:pt>
                <c:pt idx="16">
                  <c:v>1.8235294117647058</c:v>
                </c:pt>
                <c:pt idx="17">
                  <c:v>1.7222222222222223</c:v>
                </c:pt>
                <c:pt idx="18">
                  <c:v>1.631578947368421</c:v>
                </c:pt>
                <c:pt idx="19">
                  <c:v>1.55</c:v>
                </c:pt>
                <c:pt idx="20">
                  <c:v>1.4761904761904763</c:v>
                </c:pt>
                <c:pt idx="21">
                  <c:v>1.4761904761904763</c:v>
                </c:pt>
                <c:pt idx="22">
                  <c:v>1.3478260869565217</c:v>
                </c:pt>
                <c:pt idx="23">
                  <c:v>1.2916666666666667</c:v>
                </c:pt>
                <c:pt idx="24">
                  <c:v>1.2916666666666667</c:v>
                </c:pt>
                <c:pt idx="25">
                  <c:v>1.1923076923076923</c:v>
                </c:pt>
                <c:pt idx="26">
                  <c:v>1.1481481481481481</c:v>
                </c:pt>
                <c:pt idx="27">
                  <c:v>1.1071428571428572</c:v>
                </c:pt>
                <c:pt idx="28">
                  <c:v>1.0689655172413792</c:v>
                </c:pt>
                <c:pt idx="29">
                  <c:v>1.0333333333333334</c:v>
                </c:pt>
              </c:numCache>
            </c:numRef>
          </c:xVal>
          <c:yVal>
            <c:numRef>
              <c:f>FDCurve!$F$4:$F$33</c:f>
              <c:numCache>
                <c:formatCode>0.00</c:formatCode>
                <c:ptCount val="30"/>
                <c:pt idx="0">
                  <c:v>655.37300000000005</c:v>
                </c:pt>
                <c:pt idx="1">
                  <c:v>513.21</c:v>
                </c:pt>
                <c:pt idx="2">
                  <c:v>464.66500000000002</c:v>
                </c:pt>
                <c:pt idx="3">
                  <c:v>438.18799999999999</c:v>
                </c:pt>
                <c:pt idx="4">
                  <c:v>412.61700000000002</c:v>
                </c:pt>
                <c:pt idx="5">
                  <c:v>412.61700000000002</c:v>
                </c:pt>
                <c:pt idx="6">
                  <c:v>387.94400000000002</c:v>
                </c:pt>
                <c:pt idx="7">
                  <c:v>384.92200000000003</c:v>
                </c:pt>
                <c:pt idx="8">
                  <c:v>381.91500000000002</c:v>
                </c:pt>
                <c:pt idx="9">
                  <c:v>381.91500000000002</c:v>
                </c:pt>
                <c:pt idx="10">
                  <c:v>364.15899999999999</c:v>
                </c:pt>
                <c:pt idx="11">
                  <c:v>358.35</c:v>
                </c:pt>
                <c:pt idx="12">
                  <c:v>352.596</c:v>
                </c:pt>
                <c:pt idx="13">
                  <c:v>349.73899999999998</c:v>
                </c:pt>
                <c:pt idx="14">
                  <c:v>344.06700000000001</c:v>
                </c:pt>
                <c:pt idx="15">
                  <c:v>330.12400000000002</c:v>
                </c:pt>
                <c:pt idx="16">
                  <c:v>324.64100000000002</c:v>
                </c:pt>
                <c:pt idx="17">
                  <c:v>321.92</c:v>
                </c:pt>
                <c:pt idx="18">
                  <c:v>313.83699999999999</c:v>
                </c:pt>
                <c:pt idx="19">
                  <c:v>308.51499999999999</c:v>
                </c:pt>
                <c:pt idx="20">
                  <c:v>303.24700000000001</c:v>
                </c:pt>
                <c:pt idx="21">
                  <c:v>303.24700000000001</c:v>
                </c:pt>
                <c:pt idx="22">
                  <c:v>301.2</c:v>
                </c:pt>
                <c:pt idx="23">
                  <c:v>298.03100000000001</c:v>
                </c:pt>
                <c:pt idx="24">
                  <c:v>298.03100000000001</c:v>
                </c:pt>
                <c:pt idx="25">
                  <c:v>295.44400000000002</c:v>
                </c:pt>
                <c:pt idx="26">
                  <c:v>280.19400000000002</c:v>
                </c:pt>
                <c:pt idx="27">
                  <c:v>277.69900000000001</c:v>
                </c:pt>
                <c:pt idx="28">
                  <c:v>253.46</c:v>
                </c:pt>
                <c:pt idx="29">
                  <c:v>241.82499999999999</c:v>
                </c:pt>
              </c:numCache>
            </c:numRef>
          </c:yVal>
        </c:ser>
        <c:axId val="265523200"/>
        <c:axId val="265525120"/>
      </c:scatterChart>
      <c:valAx>
        <c:axId val="265523200"/>
        <c:scaling>
          <c:orientation val="minMax"/>
        </c:scaling>
        <c:axPos val="b"/>
        <c:majorGridlines>
          <c:spPr>
            <a:ln>
              <a:prstDash val="sysDot"/>
            </a:ln>
          </c:spPr>
        </c:majorGridlines>
        <c:title>
          <c:tx>
            <c:rich>
              <a:bodyPr/>
              <a:lstStyle/>
              <a:p>
                <a:pPr>
                  <a:defRPr/>
                </a:pPr>
                <a:r>
                  <a:rPr lang="en-US"/>
                  <a:t>Return Periods, Years</a:t>
                </a:r>
              </a:p>
            </c:rich>
          </c:tx>
          <c:layout>
            <c:manualLayout>
              <c:xMode val="edge"/>
              <c:yMode val="edge"/>
              <c:x val="0.38862553831256552"/>
              <c:y val="0.8579754813641427"/>
            </c:manualLayout>
          </c:layout>
        </c:title>
        <c:numFmt formatCode="0" sourceLinked="0"/>
        <c:tickLblPos val="nextTo"/>
        <c:crossAx val="265525120"/>
        <c:crosses val="autoZero"/>
        <c:crossBetween val="midCat"/>
      </c:valAx>
      <c:valAx>
        <c:axId val="265525120"/>
        <c:scaling>
          <c:orientation val="minMax"/>
        </c:scaling>
        <c:axPos val="l"/>
        <c:title>
          <c:tx>
            <c:rich>
              <a:bodyPr/>
              <a:lstStyle/>
              <a:p>
                <a:pPr>
                  <a:defRPr/>
                </a:pPr>
                <a:r>
                  <a:rPr lang="en-US"/>
                  <a:t>Peak flows, m3/s</a:t>
                </a:r>
              </a:p>
            </c:rich>
          </c:tx>
        </c:title>
        <c:numFmt formatCode="0" sourceLinked="0"/>
        <c:tickLblPos val="nextTo"/>
        <c:crossAx val="265523200"/>
        <c:crosses val="autoZero"/>
        <c:crossBetween val="midCat"/>
      </c:valAx>
    </c:plotArea>
    <c:plotVisOnly val="1"/>
  </c:chart>
  <c:printSettings>
    <c:headerFooter/>
    <c:pageMargins b="0.75000000000000822" l="0.70000000000000062" r="0.70000000000000062" t="0.750000000000008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b="0" i="0" baseline="0"/>
              <a:t>Exceedence probability</a:t>
            </a:r>
            <a:endParaRPr lang="en-US" sz="1100" b="0"/>
          </a:p>
        </c:rich>
      </c:tx>
    </c:title>
    <c:plotArea>
      <c:layout>
        <c:manualLayout>
          <c:layoutTarget val="inner"/>
          <c:xMode val="edge"/>
          <c:yMode val="edge"/>
          <c:x val="0.15846503463797076"/>
          <c:y val="0.19412945354149425"/>
          <c:w val="0.73770571057982737"/>
          <c:h val="0.5212758266808446"/>
        </c:manualLayout>
      </c:layout>
      <c:scatterChart>
        <c:scatterStyle val="lineMarker"/>
        <c:ser>
          <c:idx val="1"/>
          <c:order val="0"/>
          <c:tx>
            <c:strRef>
              <c:f>FDCurve!$I$2</c:f>
              <c:strCache>
                <c:ptCount val="1"/>
                <c:pt idx="0">
                  <c:v>FDC</c:v>
                </c:pt>
              </c:strCache>
            </c:strRef>
          </c:tx>
          <c:spPr>
            <a:ln w="28575">
              <a:noFill/>
            </a:ln>
          </c:spPr>
          <c:marker>
            <c:symbol val="star"/>
            <c:size val="4"/>
            <c:spPr>
              <a:noFill/>
              <a:ln>
                <a:solidFill>
                  <a:prstClr val="black"/>
                </a:solidFill>
              </a:ln>
            </c:spPr>
          </c:marker>
          <c:xVal>
            <c:numRef>
              <c:f>FDCurve!$K$4:$K$33</c:f>
              <c:numCache>
                <c:formatCode>0.000</c:formatCode>
                <c:ptCount val="30"/>
                <c:pt idx="0">
                  <c:v>3.2258064516129031E-2</c:v>
                </c:pt>
                <c:pt idx="1">
                  <c:v>6.4516129032258063E-2</c:v>
                </c:pt>
                <c:pt idx="2">
                  <c:v>9.6774193548387094E-2</c:v>
                </c:pt>
                <c:pt idx="3">
                  <c:v>0.12903225806451613</c:v>
                </c:pt>
                <c:pt idx="4">
                  <c:v>0.16129032258064516</c:v>
                </c:pt>
                <c:pt idx="5">
                  <c:v>0.16129032258064516</c:v>
                </c:pt>
                <c:pt idx="6">
                  <c:v>0.22580645161290322</c:v>
                </c:pt>
                <c:pt idx="7">
                  <c:v>0.25806451612903225</c:v>
                </c:pt>
                <c:pt idx="8">
                  <c:v>0.29032258064516125</c:v>
                </c:pt>
                <c:pt idx="9">
                  <c:v>0.29032258064516125</c:v>
                </c:pt>
                <c:pt idx="10">
                  <c:v>0.35483870967741932</c:v>
                </c:pt>
                <c:pt idx="11">
                  <c:v>0.38709677419354838</c:v>
                </c:pt>
                <c:pt idx="12">
                  <c:v>0.41935483870967744</c:v>
                </c:pt>
                <c:pt idx="13">
                  <c:v>0.45161290322580644</c:v>
                </c:pt>
                <c:pt idx="14">
                  <c:v>0.48387096774193544</c:v>
                </c:pt>
                <c:pt idx="15">
                  <c:v>0.5161290322580645</c:v>
                </c:pt>
                <c:pt idx="16">
                  <c:v>0.54838709677419351</c:v>
                </c:pt>
                <c:pt idx="17">
                  <c:v>0.58064516129032251</c:v>
                </c:pt>
                <c:pt idx="18">
                  <c:v>0.61290322580645162</c:v>
                </c:pt>
                <c:pt idx="19">
                  <c:v>0.64516129032258063</c:v>
                </c:pt>
                <c:pt idx="20">
                  <c:v>0.67741935483870963</c:v>
                </c:pt>
                <c:pt idx="21">
                  <c:v>0.67741935483870963</c:v>
                </c:pt>
                <c:pt idx="22">
                  <c:v>0.74193548387096775</c:v>
                </c:pt>
                <c:pt idx="23">
                  <c:v>0.77419354838709675</c:v>
                </c:pt>
                <c:pt idx="24">
                  <c:v>0.77419354838709675</c:v>
                </c:pt>
                <c:pt idx="25">
                  <c:v>0.83870967741935487</c:v>
                </c:pt>
                <c:pt idx="26">
                  <c:v>0.87096774193548387</c:v>
                </c:pt>
                <c:pt idx="27">
                  <c:v>0.90322580645161288</c:v>
                </c:pt>
                <c:pt idx="28">
                  <c:v>0.93548387096774199</c:v>
                </c:pt>
                <c:pt idx="29">
                  <c:v>0.96774193548387089</c:v>
                </c:pt>
              </c:numCache>
            </c:numRef>
          </c:xVal>
          <c:yVal>
            <c:numRef>
              <c:f>FDCurve!$F$4:$F$33</c:f>
              <c:numCache>
                <c:formatCode>0.00</c:formatCode>
                <c:ptCount val="30"/>
                <c:pt idx="0">
                  <c:v>655.37300000000005</c:v>
                </c:pt>
                <c:pt idx="1">
                  <c:v>513.21</c:v>
                </c:pt>
                <c:pt idx="2">
                  <c:v>464.66500000000002</c:v>
                </c:pt>
                <c:pt idx="3">
                  <c:v>438.18799999999999</c:v>
                </c:pt>
                <c:pt idx="4">
                  <c:v>412.61700000000002</c:v>
                </c:pt>
                <c:pt idx="5">
                  <c:v>412.61700000000002</c:v>
                </c:pt>
                <c:pt idx="6">
                  <c:v>387.94400000000002</c:v>
                </c:pt>
                <c:pt idx="7">
                  <c:v>384.92200000000003</c:v>
                </c:pt>
                <c:pt idx="8">
                  <c:v>381.91500000000002</c:v>
                </c:pt>
                <c:pt idx="9">
                  <c:v>381.91500000000002</c:v>
                </c:pt>
                <c:pt idx="10">
                  <c:v>364.15899999999999</c:v>
                </c:pt>
                <c:pt idx="11">
                  <c:v>358.35</c:v>
                </c:pt>
                <c:pt idx="12">
                  <c:v>352.596</c:v>
                </c:pt>
                <c:pt idx="13">
                  <c:v>349.73899999999998</c:v>
                </c:pt>
                <c:pt idx="14">
                  <c:v>344.06700000000001</c:v>
                </c:pt>
                <c:pt idx="15">
                  <c:v>330.12400000000002</c:v>
                </c:pt>
                <c:pt idx="16">
                  <c:v>324.64100000000002</c:v>
                </c:pt>
                <c:pt idx="17">
                  <c:v>321.92</c:v>
                </c:pt>
                <c:pt idx="18">
                  <c:v>313.83699999999999</c:v>
                </c:pt>
                <c:pt idx="19">
                  <c:v>308.51499999999999</c:v>
                </c:pt>
                <c:pt idx="20">
                  <c:v>303.24700000000001</c:v>
                </c:pt>
                <c:pt idx="21">
                  <c:v>303.24700000000001</c:v>
                </c:pt>
                <c:pt idx="22">
                  <c:v>301.2</c:v>
                </c:pt>
                <c:pt idx="23">
                  <c:v>298.03100000000001</c:v>
                </c:pt>
                <c:pt idx="24">
                  <c:v>298.03100000000001</c:v>
                </c:pt>
                <c:pt idx="25">
                  <c:v>295.44400000000002</c:v>
                </c:pt>
                <c:pt idx="26">
                  <c:v>280.19400000000002</c:v>
                </c:pt>
                <c:pt idx="27">
                  <c:v>277.69900000000001</c:v>
                </c:pt>
                <c:pt idx="28">
                  <c:v>253.46</c:v>
                </c:pt>
                <c:pt idx="29">
                  <c:v>241.82499999999999</c:v>
                </c:pt>
              </c:numCache>
            </c:numRef>
          </c:yVal>
        </c:ser>
        <c:axId val="266640384"/>
        <c:axId val="266716288"/>
      </c:scatterChart>
      <c:valAx>
        <c:axId val="266640384"/>
        <c:scaling>
          <c:orientation val="minMax"/>
          <c:max val="1"/>
        </c:scaling>
        <c:axPos val="b"/>
        <c:majorGridlines>
          <c:spPr>
            <a:ln>
              <a:prstDash val="sysDot"/>
            </a:ln>
          </c:spPr>
        </c:majorGridlines>
        <c:title>
          <c:tx>
            <c:rich>
              <a:bodyPr/>
              <a:lstStyle/>
              <a:p>
                <a:pPr>
                  <a:defRPr/>
                </a:pPr>
                <a:r>
                  <a:rPr lang="en-US"/>
                  <a:t>Probabilty Exeedence</a:t>
                </a:r>
              </a:p>
            </c:rich>
          </c:tx>
        </c:title>
        <c:numFmt formatCode="0.0" sourceLinked="0"/>
        <c:tickLblPos val="nextTo"/>
        <c:crossAx val="266716288"/>
        <c:crosses val="autoZero"/>
        <c:crossBetween val="midCat"/>
      </c:valAx>
      <c:valAx>
        <c:axId val="266716288"/>
        <c:scaling>
          <c:orientation val="minMax"/>
        </c:scaling>
        <c:axPos val="l"/>
        <c:title>
          <c:tx>
            <c:rich>
              <a:bodyPr/>
              <a:lstStyle/>
              <a:p>
                <a:pPr>
                  <a:defRPr/>
                </a:pPr>
                <a:r>
                  <a:rPr lang="en-US"/>
                  <a:t>Peak flow, m3/s</a:t>
                </a:r>
              </a:p>
            </c:rich>
          </c:tx>
        </c:title>
        <c:numFmt formatCode="0" sourceLinked="0"/>
        <c:tickLblPos val="nextTo"/>
        <c:crossAx val="266640384"/>
        <c:crosses val="autoZero"/>
        <c:crossBetween val="midCat"/>
      </c:valAx>
    </c:plotArea>
    <c:plotVisOnly val="1"/>
  </c:chart>
  <c:printSettings>
    <c:headerFooter/>
    <c:pageMargins b="0.75000000000000799" l="0.70000000000000062" r="0.70000000000000062" t="0.7500000000000079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10</xdr:col>
      <xdr:colOff>2381</xdr:colOff>
      <xdr:row>3</xdr:row>
      <xdr:rowOff>9525</xdr:rowOff>
    </xdr:from>
    <xdr:to>
      <xdr:col>20</xdr:col>
      <xdr:colOff>35719</xdr:colOff>
      <xdr:row>19</xdr:row>
      <xdr:rowOff>178594</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11907</xdr:colOff>
      <xdr:row>2</xdr:row>
      <xdr:rowOff>7145</xdr:rowOff>
    </xdr:from>
    <xdr:to>
      <xdr:col>24</xdr:col>
      <xdr:colOff>595313</xdr:colOff>
      <xdr:row>16</xdr:row>
      <xdr:rowOff>178594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4536</xdr:colOff>
      <xdr:row>3</xdr:row>
      <xdr:rowOff>10887</xdr:rowOff>
    </xdr:from>
    <xdr:to>
      <xdr:col>20</xdr:col>
      <xdr:colOff>11339</xdr:colOff>
      <xdr:row>15</xdr:row>
      <xdr:rowOff>22680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11339</xdr:colOff>
      <xdr:row>15</xdr:row>
      <xdr:rowOff>175079</xdr:rowOff>
    </xdr:from>
    <xdr:to>
      <xdr:col>19</xdr:col>
      <xdr:colOff>595312</xdr:colOff>
      <xdr:row>28</xdr:row>
      <xdr:rowOff>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21"/>
  <sheetViews>
    <sheetView tabSelected="1" zoomScale="80" zoomScaleNormal="80" workbookViewId="0"/>
  </sheetViews>
  <sheetFormatPr defaultRowHeight="15"/>
  <cols>
    <col min="1" max="1" width="5" style="130" customWidth="1"/>
    <col min="2" max="2" width="4" style="130" customWidth="1"/>
    <col min="3" max="3" width="9.140625" style="131"/>
    <col min="4" max="16384" width="9.140625" style="130"/>
  </cols>
  <sheetData>
    <row r="1" spans="1:18">
      <c r="A1" s="158"/>
    </row>
    <row r="2" spans="1:18" ht="15.75" thickBot="1">
      <c r="A2" s="129" t="s">
        <v>155</v>
      </c>
    </row>
    <row r="3" spans="1:18" ht="18" customHeight="1">
      <c r="B3" s="150" t="s">
        <v>154</v>
      </c>
      <c r="C3" s="147"/>
      <c r="D3" s="148"/>
      <c r="E3" s="148"/>
      <c r="F3" s="148"/>
      <c r="G3" s="148"/>
      <c r="H3" s="148"/>
      <c r="I3" s="148"/>
      <c r="J3" s="148"/>
      <c r="K3" s="148"/>
      <c r="L3" s="148"/>
      <c r="M3" s="148"/>
      <c r="N3" s="148"/>
      <c r="O3" s="148"/>
      <c r="P3" s="148"/>
      <c r="Q3" s="148"/>
      <c r="R3" s="149"/>
    </row>
    <row r="4" spans="1:18" ht="33" customHeight="1">
      <c r="B4" s="146">
        <v>0</v>
      </c>
      <c r="C4" s="163" t="s">
        <v>168</v>
      </c>
      <c r="D4" s="163"/>
      <c r="E4" s="163"/>
      <c r="F4" s="163"/>
      <c r="G4" s="163"/>
      <c r="H4" s="163"/>
      <c r="I4" s="163"/>
      <c r="J4" s="163"/>
      <c r="K4" s="163"/>
      <c r="L4" s="163"/>
      <c r="M4" s="163"/>
      <c r="N4" s="163"/>
      <c r="O4" s="163"/>
      <c r="P4" s="163"/>
      <c r="Q4" s="163"/>
      <c r="R4" s="164"/>
    </row>
    <row r="5" spans="1:18">
      <c r="B5" s="144">
        <v>1</v>
      </c>
      <c r="C5" s="150" t="s">
        <v>161</v>
      </c>
      <c r="D5" s="151"/>
      <c r="E5" s="152"/>
      <c r="F5" s="152"/>
      <c r="G5" s="152"/>
      <c r="H5" s="152"/>
      <c r="I5" s="152"/>
      <c r="J5" s="152"/>
      <c r="K5" s="152"/>
      <c r="L5" s="152"/>
      <c r="M5" s="152"/>
      <c r="N5" s="152"/>
      <c r="O5" s="152"/>
      <c r="P5" s="152"/>
      <c r="Q5" s="152"/>
      <c r="R5" s="153"/>
    </row>
    <row r="6" spans="1:18" ht="29.25" customHeight="1">
      <c r="B6" s="143"/>
      <c r="C6" s="159" t="s">
        <v>119</v>
      </c>
      <c r="D6" s="159"/>
      <c r="E6" s="159"/>
      <c r="F6" s="159"/>
      <c r="G6" s="159"/>
      <c r="H6" s="159"/>
      <c r="I6" s="159"/>
      <c r="J6" s="159"/>
      <c r="K6" s="159"/>
      <c r="L6" s="159"/>
      <c r="M6" s="159"/>
      <c r="N6" s="159"/>
      <c r="O6" s="159"/>
      <c r="P6" s="159"/>
      <c r="Q6" s="159"/>
      <c r="R6" s="160"/>
    </row>
    <row r="7" spans="1:18">
      <c r="B7" s="144">
        <v>2</v>
      </c>
      <c r="C7" s="150" t="s">
        <v>162</v>
      </c>
      <c r="D7" s="152"/>
      <c r="E7" s="152"/>
      <c r="F7" s="152"/>
      <c r="G7" s="152"/>
      <c r="H7" s="152"/>
      <c r="I7" s="152"/>
      <c r="J7" s="152"/>
      <c r="K7" s="152"/>
      <c r="L7" s="152"/>
      <c r="M7" s="152"/>
      <c r="N7" s="152"/>
      <c r="O7" s="152"/>
      <c r="P7" s="152"/>
      <c r="Q7" s="152"/>
      <c r="R7" s="153"/>
    </row>
    <row r="8" spans="1:18">
      <c r="B8" s="143"/>
      <c r="C8" s="159" t="s">
        <v>117</v>
      </c>
      <c r="D8" s="159"/>
      <c r="E8" s="159"/>
      <c r="F8" s="159"/>
      <c r="G8" s="159"/>
      <c r="H8" s="159"/>
      <c r="I8" s="159"/>
      <c r="J8" s="159"/>
      <c r="K8" s="159"/>
      <c r="L8" s="159"/>
      <c r="M8" s="159"/>
      <c r="N8" s="159"/>
      <c r="O8" s="159"/>
      <c r="P8" s="159"/>
      <c r="Q8" s="159"/>
      <c r="R8" s="160"/>
    </row>
    <row r="9" spans="1:18" ht="29.25" customHeight="1">
      <c r="B9" s="143"/>
      <c r="C9" s="161" t="s">
        <v>166</v>
      </c>
      <c r="D9" s="161"/>
      <c r="E9" s="161"/>
      <c r="F9" s="161"/>
      <c r="G9" s="161"/>
      <c r="H9" s="161"/>
      <c r="I9" s="161"/>
      <c r="J9" s="161"/>
      <c r="K9" s="161"/>
      <c r="L9" s="161"/>
      <c r="M9" s="161"/>
      <c r="N9" s="161"/>
      <c r="O9" s="161"/>
      <c r="P9" s="161"/>
      <c r="Q9" s="161"/>
      <c r="R9" s="162"/>
    </row>
    <row r="10" spans="1:18" ht="46.5" customHeight="1">
      <c r="B10" s="143"/>
      <c r="C10" s="161" t="s">
        <v>167</v>
      </c>
      <c r="D10" s="161"/>
      <c r="E10" s="161"/>
      <c r="F10" s="161"/>
      <c r="G10" s="161"/>
      <c r="H10" s="161"/>
      <c r="I10" s="161"/>
      <c r="J10" s="161"/>
      <c r="K10" s="161"/>
      <c r="L10" s="161"/>
      <c r="M10" s="161"/>
      <c r="N10" s="161"/>
      <c r="O10" s="161"/>
      <c r="P10" s="161"/>
      <c r="Q10" s="161"/>
      <c r="R10" s="162"/>
    </row>
    <row r="11" spans="1:18">
      <c r="B11" s="144">
        <v>3</v>
      </c>
      <c r="C11" s="150" t="s">
        <v>163</v>
      </c>
      <c r="D11" s="152"/>
      <c r="E11" s="152"/>
      <c r="F11" s="152"/>
      <c r="G11" s="152"/>
      <c r="H11" s="152"/>
      <c r="I11" s="152"/>
      <c r="J11" s="152"/>
      <c r="K11" s="152"/>
      <c r="L11" s="152"/>
      <c r="M11" s="152"/>
      <c r="N11" s="152"/>
      <c r="O11" s="152"/>
      <c r="P11" s="152"/>
      <c r="Q11" s="152"/>
      <c r="R11" s="153"/>
    </row>
    <row r="12" spans="1:18">
      <c r="B12" s="143"/>
      <c r="C12" s="133" t="s">
        <v>120</v>
      </c>
      <c r="D12" s="152"/>
      <c r="E12" s="152"/>
      <c r="F12" s="152"/>
      <c r="G12" s="152"/>
      <c r="H12" s="152"/>
      <c r="I12" s="152"/>
      <c r="J12" s="152"/>
      <c r="K12" s="152"/>
      <c r="L12" s="152"/>
      <c r="M12" s="152"/>
      <c r="N12" s="152"/>
      <c r="O12" s="152"/>
      <c r="P12" s="152"/>
      <c r="Q12" s="152"/>
      <c r="R12" s="153"/>
    </row>
    <row r="13" spans="1:18" ht="30" customHeight="1">
      <c r="B13" s="143"/>
      <c r="C13" s="159" t="s">
        <v>156</v>
      </c>
      <c r="D13" s="159"/>
      <c r="E13" s="159"/>
      <c r="F13" s="159"/>
      <c r="G13" s="159"/>
      <c r="H13" s="159"/>
      <c r="I13" s="159"/>
      <c r="J13" s="159"/>
      <c r="K13" s="159"/>
      <c r="L13" s="159"/>
      <c r="M13" s="159"/>
      <c r="N13" s="159"/>
      <c r="O13" s="159"/>
      <c r="P13" s="159"/>
      <c r="Q13" s="159"/>
      <c r="R13" s="160"/>
    </row>
    <row r="14" spans="1:18">
      <c r="B14" s="144">
        <v>4</v>
      </c>
      <c r="C14" s="150" t="s">
        <v>164</v>
      </c>
      <c r="D14" s="152"/>
      <c r="E14" s="152"/>
      <c r="F14" s="152"/>
      <c r="G14" s="152"/>
      <c r="H14" s="152"/>
      <c r="I14" s="152"/>
      <c r="J14" s="152"/>
      <c r="K14" s="152"/>
      <c r="L14" s="152"/>
      <c r="M14" s="152"/>
      <c r="N14" s="152"/>
      <c r="O14" s="152"/>
      <c r="P14" s="152"/>
      <c r="Q14" s="152"/>
      <c r="R14" s="153"/>
    </row>
    <row r="15" spans="1:18" ht="47.25" customHeight="1">
      <c r="B15" s="143"/>
      <c r="C15" s="165" t="s">
        <v>118</v>
      </c>
      <c r="D15" s="165"/>
      <c r="E15" s="165"/>
      <c r="F15" s="165"/>
      <c r="G15" s="165"/>
      <c r="H15" s="165"/>
      <c r="I15" s="165"/>
      <c r="J15" s="165"/>
      <c r="K15" s="165"/>
      <c r="L15" s="165"/>
      <c r="M15" s="165"/>
      <c r="N15" s="165"/>
      <c r="O15" s="165"/>
      <c r="P15" s="165"/>
      <c r="Q15" s="165"/>
      <c r="R15" s="166"/>
    </row>
    <row r="16" spans="1:18">
      <c r="B16" s="144">
        <v>5</v>
      </c>
      <c r="C16" s="150" t="s">
        <v>165</v>
      </c>
      <c r="D16" s="152"/>
      <c r="E16" s="152"/>
      <c r="F16" s="152"/>
      <c r="G16" s="152"/>
      <c r="H16" s="152"/>
      <c r="I16" s="152"/>
      <c r="J16" s="152"/>
      <c r="K16" s="152"/>
      <c r="L16" s="152"/>
      <c r="M16" s="152"/>
      <c r="N16" s="152"/>
      <c r="O16" s="152"/>
      <c r="P16" s="152"/>
      <c r="Q16" s="152"/>
      <c r="R16" s="153"/>
    </row>
    <row r="17" spans="2:18" ht="43.5" customHeight="1">
      <c r="B17" s="143"/>
      <c r="C17" s="159" t="s">
        <v>153</v>
      </c>
      <c r="D17" s="159"/>
      <c r="E17" s="159"/>
      <c r="F17" s="159"/>
      <c r="G17" s="159"/>
      <c r="H17" s="159"/>
      <c r="I17" s="159"/>
      <c r="J17" s="159"/>
      <c r="K17" s="159"/>
      <c r="L17" s="159"/>
      <c r="M17" s="159"/>
      <c r="N17" s="159"/>
      <c r="O17" s="159"/>
      <c r="P17" s="159"/>
      <c r="Q17" s="159"/>
      <c r="R17" s="160"/>
    </row>
    <row r="18" spans="2:18">
      <c r="B18" s="143"/>
      <c r="C18" s="154"/>
      <c r="D18" s="152"/>
      <c r="E18" s="152"/>
      <c r="F18" s="152"/>
      <c r="G18" s="152"/>
      <c r="H18" s="152"/>
      <c r="I18" s="152"/>
      <c r="J18" s="152"/>
      <c r="K18" s="152"/>
      <c r="L18" s="152"/>
      <c r="M18" s="152"/>
      <c r="N18" s="152"/>
      <c r="O18" s="152"/>
      <c r="P18" s="152"/>
      <c r="Q18" s="152"/>
      <c r="R18" s="153"/>
    </row>
    <row r="19" spans="2:18">
      <c r="B19" s="143"/>
      <c r="C19" s="140" t="s">
        <v>157</v>
      </c>
      <c r="D19" s="152"/>
      <c r="E19" s="140"/>
      <c r="F19" s="140"/>
      <c r="G19" s="152"/>
      <c r="H19" s="140"/>
      <c r="I19" s="152"/>
      <c r="J19" s="141" t="s">
        <v>158</v>
      </c>
      <c r="K19" s="152"/>
      <c r="L19" s="152"/>
      <c r="M19" s="152"/>
      <c r="N19" s="152"/>
      <c r="O19" s="152"/>
      <c r="P19" s="152"/>
      <c r="Q19" s="152"/>
      <c r="R19" s="153"/>
    </row>
    <row r="20" spans="2:18">
      <c r="B20" s="143"/>
      <c r="C20" s="142" t="s">
        <v>159</v>
      </c>
      <c r="D20" s="152"/>
      <c r="E20" s="142"/>
      <c r="F20" s="142"/>
      <c r="G20" s="152"/>
      <c r="H20" s="142"/>
      <c r="I20" s="152"/>
      <c r="J20" s="141" t="s">
        <v>160</v>
      </c>
      <c r="K20" s="152"/>
      <c r="L20" s="152"/>
      <c r="M20" s="152"/>
      <c r="N20" s="152"/>
      <c r="O20" s="152"/>
      <c r="P20" s="152"/>
      <c r="Q20" s="152"/>
      <c r="R20" s="153"/>
    </row>
    <row r="21" spans="2:18" ht="15.75" thickBot="1">
      <c r="B21" s="145"/>
      <c r="C21" s="155"/>
      <c r="D21" s="156"/>
      <c r="E21" s="156"/>
      <c r="F21" s="156"/>
      <c r="G21" s="156"/>
      <c r="H21" s="156"/>
      <c r="I21" s="156"/>
      <c r="J21" s="156"/>
      <c r="K21" s="156"/>
      <c r="L21" s="156"/>
      <c r="M21" s="156"/>
      <c r="N21" s="156"/>
      <c r="O21" s="156"/>
      <c r="P21" s="156"/>
      <c r="Q21" s="156"/>
      <c r="R21" s="157"/>
    </row>
  </sheetData>
  <mergeCells count="8">
    <mergeCell ref="C17:R17"/>
    <mergeCell ref="C9:R9"/>
    <mergeCell ref="C10:R10"/>
    <mergeCell ref="C4:R4"/>
    <mergeCell ref="C6:R6"/>
    <mergeCell ref="C8:R8"/>
    <mergeCell ref="C13:R13"/>
    <mergeCell ref="C15:R15"/>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7"/>
  <dimension ref="A2:J39"/>
  <sheetViews>
    <sheetView zoomScale="80" zoomScaleNormal="80" workbookViewId="0"/>
  </sheetViews>
  <sheetFormatPr defaultRowHeight="15"/>
  <cols>
    <col min="1" max="1" width="5" customWidth="1"/>
    <col min="3" max="3" width="6.85546875" customWidth="1"/>
  </cols>
  <sheetData>
    <row r="2" spans="1:10" ht="18.75">
      <c r="A2" s="68" t="s">
        <v>144</v>
      </c>
    </row>
    <row r="3" spans="1:10">
      <c r="B3" s="48" t="s">
        <v>0</v>
      </c>
      <c r="C3" s="48" t="s">
        <v>23</v>
      </c>
    </row>
    <row r="4" spans="1:10">
      <c r="B4" s="49">
        <v>1973</v>
      </c>
      <c r="C4" s="78">
        <v>301.2</v>
      </c>
    </row>
    <row r="5" spans="1:10">
      <c r="B5" s="51">
        <v>1974</v>
      </c>
      <c r="C5" s="78">
        <v>295.44400000000002</v>
      </c>
      <c r="I5" s="7"/>
    </row>
    <row r="6" spans="1:10">
      <c r="B6" s="51">
        <v>1975</v>
      </c>
      <c r="C6" s="78">
        <v>384.92200000000003</v>
      </c>
      <c r="I6" s="7"/>
    </row>
    <row r="7" spans="1:10">
      <c r="B7" s="51">
        <v>1976</v>
      </c>
      <c r="C7" s="78">
        <v>344.06700000000001</v>
      </c>
      <c r="I7" s="7"/>
    </row>
    <row r="8" spans="1:10">
      <c r="B8" s="51">
        <v>1977</v>
      </c>
      <c r="C8" s="78">
        <v>349.73899999999998</v>
      </c>
      <c r="I8" s="7"/>
    </row>
    <row r="9" spans="1:10">
      <c r="B9" s="51">
        <v>1978</v>
      </c>
      <c r="C9" s="78">
        <v>313.83699999999999</v>
      </c>
      <c r="I9" s="7"/>
    </row>
    <row r="10" spans="1:10">
      <c r="B10" s="51">
        <v>1979</v>
      </c>
      <c r="C10" s="78">
        <v>280.19400000000002</v>
      </c>
      <c r="I10" s="7"/>
    </row>
    <row r="11" spans="1:10">
      <c r="B11" s="51">
        <v>1980</v>
      </c>
      <c r="C11" s="78">
        <v>412.61700000000002</v>
      </c>
      <c r="I11" s="7"/>
    </row>
    <row r="12" spans="1:10">
      <c r="B12" s="51">
        <v>1981</v>
      </c>
      <c r="C12" s="78">
        <v>513.21</v>
      </c>
      <c r="I12" s="7"/>
    </row>
    <row r="13" spans="1:10">
      <c r="B13" s="51">
        <v>1982</v>
      </c>
      <c r="C13" s="78">
        <v>321.92</v>
      </c>
    </row>
    <row r="14" spans="1:10">
      <c r="B14" s="51">
        <v>1983</v>
      </c>
      <c r="C14" s="78">
        <v>324.64100000000002</v>
      </c>
      <c r="J14" s="7"/>
    </row>
    <row r="15" spans="1:10">
      <c r="B15" s="51">
        <v>1984</v>
      </c>
      <c r="C15" s="78">
        <v>330.12400000000002</v>
      </c>
      <c r="J15" s="7"/>
    </row>
    <row r="16" spans="1:10">
      <c r="B16" s="51">
        <v>1985</v>
      </c>
      <c r="C16" s="78">
        <v>655.37300000000005</v>
      </c>
    </row>
    <row r="17" spans="2:9">
      <c r="B17" s="51">
        <v>1986</v>
      </c>
      <c r="C17" s="78">
        <v>241.82499999999999</v>
      </c>
    </row>
    <row r="18" spans="2:9">
      <c r="B18" s="51">
        <v>1987</v>
      </c>
      <c r="C18" s="78">
        <v>253.46</v>
      </c>
      <c r="I18" s="7"/>
    </row>
    <row r="19" spans="2:9">
      <c r="B19" s="51">
        <v>1988</v>
      </c>
      <c r="C19" s="78">
        <v>277.69900000000001</v>
      </c>
      <c r="I19" s="7"/>
    </row>
    <row r="20" spans="2:9">
      <c r="B20" s="51">
        <v>1989</v>
      </c>
      <c r="C20" s="78">
        <v>438.18799999999999</v>
      </c>
    </row>
    <row r="21" spans="2:9">
      <c r="B21" s="51">
        <v>1990</v>
      </c>
      <c r="C21" s="78">
        <v>387.94400000000002</v>
      </c>
    </row>
    <row r="22" spans="2:9">
      <c r="B22" s="51">
        <v>1991</v>
      </c>
      <c r="C22" s="78">
        <v>352.596</v>
      </c>
    </row>
    <row r="23" spans="2:9">
      <c r="B23" s="51">
        <v>1992</v>
      </c>
      <c r="C23" s="78">
        <v>412.61700000000002</v>
      </c>
    </row>
    <row r="24" spans="2:9">
      <c r="B24" s="51">
        <v>1993</v>
      </c>
      <c r="C24" s="78">
        <v>381.91500000000002</v>
      </c>
    </row>
    <row r="25" spans="2:9">
      <c r="B25" s="51">
        <v>1994</v>
      </c>
      <c r="C25" s="78">
        <v>308.51499999999999</v>
      </c>
    </row>
    <row r="26" spans="2:9">
      <c r="B26" s="51">
        <v>1995</v>
      </c>
      <c r="C26" s="78">
        <v>464.66500000000002</v>
      </c>
    </row>
    <row r="27" spans="2:9">
      <c r="B27" s="51">
        <v>1996</v>
      </c>
      <c r="C27" s="78">
        <v>364.15899999999999</v>
      </c>
    </row>
    <row r="28" spans="2:9">
      <c r="B28" s="51">
        <v>1997</v>
      </c>
      <c r="C28" s="78">
        <v>358.35</v>
      </c>
    </row>
    <row r="29" spans="2:9">
      <c r="B29" s="51">
        <v>1998</v>
      </c>
      <c r="C29" s="78">
        <v>298.03100000000001</v>
      </c>
    </row>
    <row r="30" spans="2:9">
      <c r="B30" s="51">
        <v>1999</v>
      </c>
      <c r="C30" s="78">
        <v>298.03100000000001</v>
      </c>
    </row>
    <row r="31" spans="2:9">
      <c r="B31" s="51">
        <v>2000</v>
      </c>
      <c r="C31" s="78">
        <v>381.91500000000002</v>
      </c>
    </row>
    <row r="32" spans="2:9">
      <c r="B32" s="51">
        <v>2001</v>
      </c>
      <c r="C32" s="78">
        <v>303.24700000000001</v>
      </c>
    </row>
    <row r="33" spans="2:3">
      <c r="B33" s="51">
        <v>2002</v>
      </c>
      <c r="C33" s="78">
        <v>303.24700000000001</v>
      </c>
    </row>
    <row r="34" spans="2:3">
      <c r="B34" s="51"/>
      <c r="C34" s="50"/>
    </row>
    <row r="35" spans="2:3">
      <c r="B35" s="51"/>
      <c r="C35" s="50"/>
    </row>
    <row r="36" spans="2:3">
      <c r="B36" s="51"/>
      <c r="C36" s="51"/>
    </row>
    <row r="37" spans="2:3">
      <c r="B37" s="51"/>
      <c r="C37" s="51"/>
    </row>
    <row r="38" spans="2:3">
      <c r="B38" s="51"/>
      <c r="C38" s="51"/>
    </row>
    <row r="39" spans="2:3">
      <c r="B39" s="51"/>
      <c r="C39" s="51"/>
    </row>
  </sheetData>
  <sortState ref="B2:C12">
    <sortCondition descending="1" ref="C2:C12"/>
  </sortState>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8"/>
  <dimension ref="A2:U502"/>
  <sheetViews>
    <sheetView zoomScale="80" zoomScaleNormal="80" workbookViewId="0"/>
  </sheetViews>
  <sheetFormatPr defaultRowHeight="15"/>
  <cols>
    <col min="1" max="1" width="4.85546875" style="130" customWidth="1"/>
    <col min="2" max="2" width="7.42578125" style="130" customWidth="1"/>
    <col min="3" max="3" width="5.5703125" style="130" customWidth="1"/>
    <col min="4" max="4" width="6.7109375" style="130" customWidth="1"/>
    <col min="5" max="5" width="6" style="130" customWidth="1"/>
    <col min="6" max="6" width="10" style="130" customWidth="1"/>
    <col min="7" max="7" width="13.5703125" style="130" customWidth="1"/>
    <col min="8" max="8" width="12.42578125" style="130" customWidth="1"/>
    <col min="9" max="9" width="9.5703125" style="130" customWidth="1"/>
    <col min="10" max="10" width="10.42578125" style="130" customWidth="1"/>
    <col min="11" max="11" width="8.5703125" style="130" customWidth="1"/>
    <col min="12" max="12" width="7.85546875" style="130" customWidth="1"/>
    <col min="13" max="13" width="8.140625" style="130" customWidth="1"/>
    <col min="14" max="14" width="8" style="130" customWidth="1"/>
    <col min="15" max="15" width="9.42578125" style="130" customWidth="1"/>
    <col min="16" max="18" width="9.140625" style="130"/>
    <col min="19" max="19" width="4.85546875" style="130" customWidth="1"/>
    <col min="20" max="20" width="10.140625" style="130" customWidth="1"/>
    <col min="21" max="16384" width="9.140625" style="130"/>
  </cols>
  <sheetData>
    <row r="2" spans="1:21" ht="18.75">
      <c r="A2" s="134" t="s">
        <v>114</v>
      </c>
    </row>
    <row r="3" spans="1:21" ht="17.25">
      <c r="B3" s="130" t="s">
        <v>0</v>
      </c>
      <c r="C3" s="130" t="s">
        <v>23</v>
      </c>
      <c r="D3" s="130" t="s">
        <v>47</v>
      </c>
      <c r="E3" s="130" t="s">
        <v>24</v>
      </c>
      <c r="F3" s="130" t="s">
        <v>25</v>
      </c>
      <c r="G3" s="130" t="s">
        <v>26</v>
      </c>
      <c r="H3" s="130" t="s">
        <v>27</v>
      </c>
      <c r="I3" s="130" t="s">
        <v>50</v>
      </c>
      <c r="J3" s="130" t="s">
        <v>71</v>
      </c>
      <c r="K3" s="130" t="s">
        <v>28</v>
      </c>
      <c r="L3" s="130" t="s">
        <v>31</v>
      </c>
      <c r="M3" s="130" t="s">
        <v>32</v>
      </c>
      <c r="N3" s="130" t="s">
        <v>33</v>
      </c>
      <c r="O3" s="130" t="s">
        <v>38</v>
      </c>
      <c r="P3" s="130" t="s">
        <v>39</v>
      </c>
      <c r="Q3" s="130" t="s">
        <v>40</v>
      </c>
      <c r="T3" s="130" t="s">
        <v>48</v>
      </c>
      <c r="U3" s="130" t="s">
        <v>49</v>
      </c>
    </row>
    <row r="4" spans="1:21">
      <c r="B4" s="130">
        <f>IF(Data!$B4= 0, " ",Data!B4)</f>
        <v>1973</v>
      </c>
      <c r="C4" s="130">
        <f>IF(Data!$B4= 0, " ",Data!C4)</f>
        <v>301.2</v>
      </c>
      <c r="D4" s="130">
        <f>IF(Data!$B4= 0, " ",LN(C4))</f>
        <v>5.7077744959257384</v>
      </c>
      <c r="E4" s="130">
        <f>IF(Data!$B4= 0, " ",ROW(B4)-1)</f>
        <v>3</v>
      </c>
      <c r="F4" s="130">
        <f>IF(Data!$B4= 0, " ",($C4-$T$5)^2)</f>
        <v>2907.6971187377903</v>
      </c>
      <c r="G4" s="130">
        <f>IF(Data!$B4= 0, " ",($C4-$T$5)^3)</f>
        <v>-156791.94558017279</v>
      </c>
      <c r="H4" s="130">
        <f>IF(Data!$B4= 0, " ",($C4-$T$5)^4)</f>
        <v>8454702.534316048</v>
      </c>
      <c r="I4" s="135">
        <f>IF(Data!$B4= 0, " ",(D4-$U$5)^2)</f>
        <v>2.0076285650058933E-2</v>
      </c>
      <c r="J4" s="135">
        <f>IF(Data!$B4= 0, " ",(D4-$U$5)^3)</f>
        <v>-2.8446251763702339E-3</v>
      </c>
      <c r="K4" s="135">
        <f>IF(Data!$B4= 0, " ",(E4-0.35)/$T$4)</f>
        <v>8.8333333333333333E-2</v>
      </c>
      <c r="L4" s="135">
        <f>IF(Data!$B4= 0, " ",(1-$K4))</f>
        <v>0.91166666666666663</v>
      </c>
      <c r="M4" s="135">
        <f>IF(Data!$B4= 0, " ",(1-$K4)^2)</f>
        <v>0.83113611111111108</v>
      </c>
      <c r="N4" s="135">
        <f>IF(Data!$B4= 0, " ",(1-$K4)^3)</f>
        <v>0.75771908796296294</v>
      </c>
      <c r="O4" s="136">
        <f>IF(Data!$B4= 0, " ",($C4*L4))</f>
        <v>274.59399999999999</v>
      </c>
      <c r="P4" s="136">
        <f>IF(Data!$B4= 0, " ",($C4*M4))</f>
        <v>250.33819666666665</v>
      </c>
      <c r="Q4" s="136">
        <f>IF(Data!$B4= 0, " ",($C4*N4))</f>
        <v>228.22498929444444</v>
      </c>
      <c r="S4" s="130" t="s">
        <v>2</v>
      </c>
      <c r="T4" s="130">
        <f>COUNT(C4:C502)</f>
        <v>30</v>
      </c>
      <c r="U4" s="130">
        <f>COUNT(D4:D502)</f>
        <v>30</v>
      </c>
    </row>
    <row r="5" spans="1:21">
      <c r="B5" s="130">
        <f>IF(Data!$B5= 0, " ",Data!B5)</f>
        <v>1974</v>
      </c>
      <c r="C5" s="130">
        <f>IF(Data!$B5= 0, " ",Data!C5)</f>
        <v>295.44400000000002</v>
      </c>
      <c r="D5" s="130">
        <f>IF(Data!$B5= 0, " ",LN(C5))</f>
        <v>5.6884793095807344</v>
      </c>
      <c r="E5" s="130">
        <f>IF(Data!$B5= 0, " ",ROW(B5)-1)</f>
        <v>4</v>
      </c>
      <c r="F5" s="130">
        <f>IF(Data!$B5= 0, " ",($C5-$T$5)^2)</f>
        <v>3561.590998204455</v>
      </c>
      <c r="G5" s="130">
        <f>IF(Data!$B5= 0, " ",($C5-$T$5)^3)</f>
        <v>-212552.42662124388</v>
      </c>
      <c r="H5" s="130">
        <f>IF(Data!$B5= 0, " ",($C5-$T$5)^4)</f>
        <v>12684930.438491005</v>
      </c>
      <c r="I5" s="135">
        <f>IF(Data!$B5= 0, " ",(D5-$U$5)^2)</f>
        <v>2.5916491032376504E-2</v>
      </c>
      <c r="J5" s="135">
        <f>IF(Data!$B5= 0, " ",(D5-$U$5)^3)</f>
        <v>-4.1721921316746208E-3</v>
      </c>
      <c r="K5" s="135">
        <f>IF(Data!$B5= 0, " ",(E5-0.35)/$T$4)</f>
        <v>0.12166666666666666</v>
      </c>
      <c r="L5" s="135">
        <f>IF(Data!$B5= 0, " ",(1-K5))</f>
        <v>0.8783333333333333</v>
      </c>
      <c r="M5" s="135">
        <f>IF(Data!$B5= 0, " ",(1-$K5)^2)</f>
        <v>0.77146944444444443</v>
      </c>
      <c r="N5" s="135">
        <f>IF(Data!$B5= 0, " ",(1-$K5)^3)</f>
        <v>0.67760732870370366</v>
      </c>
      <c r="O5" s="136">
        <f>IF(Data!$B5= 0, " ",($C5*L5))</f>
        <v>259.49831333333333</v>
      </c>
      <c r="P5" s="136">
        <f>IF(Data!$B5= 0, " ",($C5*M5))</f>
        <v>227.92601854444445</v>
      </c>
      <c r="Q5" s="136">
        <f>IF(Data!$B5= 0, " ",($C5*N5))</f>
        <v>200.19501962153703</v>
      </c>
      <c r="S5" s="137" t="s">
        <v>29</v>
      </c>
      <c r="T5" s="136">
        <f>SUM(C4:C487)/$T$4</f>
        <v>355.12306666666677</v>
      </c>
      <c r="U5" s="135">
        <f>SUM(D4:D502)/U4</f>
        <v>5.8494653059666826</v>
      </c>
    </row>
    <row r="6" spans="1:21">
      <c r="B6" s="130">
        <f>IF(Data!$B6= 0, " ",Data!B6)</f>
        <v>1975</v>
      </c>
      <c r="C6" s="130">
        <f>IF(Data!$B6= 0, " ",Data!C6)</f>
        <v>384.92200000000003</v>
      </c>
      <c r="D6" s="130">
        <f>IF(Data!$B6= 0, " ",LN(C6))</f>
        <v>5.9530407163595607</v>
      </c>
      <c r="E6" s="130">
        <f>IF(Data!$B6= 0, " ",ROW(B6)-1)</f>
        <v>5</v>
      </c>
      <c r="F6" s="130">
        <f>IF(Data!$B6= 0, " ",($C6-$T$5)^2)</f>
        <v>887.9764278044396</v>
      </c>
      <c r="G6" s="130">
        <f>IF(Data!$B6= 0, " ",($C6-$T$5)^3)</f>
        <v>26460.750373715902</v>
      </c>
      <c r="H6" s="130">
        <f>IF(Data!$B6= 0, " ",($C6-$T$5)^4)</f>
        <v>788502.13633633312</v>
      </c>
      <c r="I6" s="135">
        <f>IF(Data!$B6= 0, " ",(D6-$U$5)^2)</f>
        <v>1.072786563805312E-2</v>
      </c>
      <c r="J6" s="135">
        <f>IF(Data!$B6= 0, " ",(D6-$U$5)^3)</f>
        <v>1.1111430861010069E-3</v>
      </c>
      <c r="K6" s="135">
        <f>IF(Data!$B6= 0, " ",(E6-0.35)/$T$4)</f>
        <v>0.155</v>
      </c>
      <c r="L6" s="135">
        <f>IF(Data!$B6= 0, " ",(1-K6))</f>
        <v>0.84499999999999997</v>
      </c>
      <c r="M6" s="135">
        <f>IF(Data!$B6= 0, " ",(1-$K6)^2)</f>
        <v>0.71402499999999991</v>
      </c>
      <c r="N6" s="135">
        <f>IF(Data!$B6= 0, " ",(1-$K6)^3)</f>
        <v>0.60335112499999988</v>
      </c>
      <c r="O6" s="136">
        <f>IF(Data!$B6= 0, " ",($C6*L6))</f>
        <v>325.25909000000001</v>
      </c>
      <c r="P6" s="136">
        <f>IF(Data!$B6= 0, " ",($C6*M6))</f>
        <v>274.84393104999998</v>
      </c>
      <c r="Q6" s="136">
        <f>IF(Data!$B6= 0, " ",($C6*N6))</f>
        <v>232.24312173724996</v>
      </c>
      <c r="S6" s="130" t="s">
        <v>15</v>
      </c>
      <c r="T6" s="136">
        <f>T5</f>
        <v>355.12306666666677</v>
      </c>
      <c r="U6" s="135">
        <f>U5</f>
        <v>5.8494653059666826</v>
      </c>
    </row>
    <row r="7" spans="1:21">
      <c r="B7" s="130">
        <f>IF(Data!$B7= 0, " ",Data!B7)</f>
        <v>1976</v>
      </c>
      <c r="C7" s="130">
        <f>IF(Data!$B7= 0, " ",Data!C7)</f>
        <v>344.06700000000001</v>
      </c>
      <c r="D7" s="130">
        <f>IF(Data!$B7= 0, " ",LN(C7))</f>
        <v>5.8408364058505429</v>
      </c>
      <c r="E7" s="130">
        <f>IF(Data!$B7= 0, " ",ROW(B7)-1)</f>
        <v>6</v>
      </c>
      <c r="F7" s="130">
        <f>IF(Data!$B7= 0, " ",($C7-$T$5)^2)</f>
        <v>122.23661013777996</v>
      </c>
      <c r="G7" s="130">
        <f>IF(Data!$B7= 0, " ",($C7-$T$5)^3)</f>
        <v>-1351.45611079065</v>
      </c>
      <c r="H7" s="130">
        <f>IF(Data!$B7= 0, " ",($C7-$T$5)^4)</f>
        <v>14941.788857975611</v>
      </c>
      <c r="I7" s="135">
        <f>IF(Data!$B7= 0, " ",(D7-$U$5)^2)</f>
        <v>7.4457917214315792E-5</v>
      </c>
      <c r="J7" s="135">
        <f>IF(Data!$B7= 0, " ",(D7-$U$5)^3)</f>
        <v>-6.4248993049813001E-7</v>
      </c>
      <c r="K7" s="135">
        <f>IF(Data!$B7= 0, " ",(E7-0.35)/$T$4)</f>
        <v>0.18833333333333335</v>
      </c>
      <c r="L7" s="135">
        <f>IF(Data!$B7= 0, " ",(1-K7))</f>
        <v>0.81166666666666665</v>
      </c>
      <c r="M7" s="135">
        <f>IF(Data!$B7= 0, " ",(1-$K7)^2)</f>
        <v>0.65880277777777774</v>
      </c>
      <c r="N7" s="135">
        <f>IF(Data!$B7= 0, " ",(1-$K7)^3)</f>
        <v>0.53472825462962958</v>
      </c>
      <c r="O7" s="136">
        <f>IF(Data!$B7= 0, " ",($C7*L7))</f>
        <v>279.26771500000001</v>
      </c>
      <c r="P7" s="136">
        <f>IF(Data!$B7= 0, " ",($C7*M7))</f>
        <v>226.67229534166665</v>
      </c>
      <c r="Q7" s="136">
        <f>IF(Data!$B7= 0, " ",($C7*N7))</f>
        <v>183.98234638565276</v>
      </c>
      <c r="S7" s="130" t="s">
        <v>16</v>
      </c>
      <c r="T7" s="130">
        <f>SUM(F4:F502)/(T4-1)</f>
        <v>7034.0323130988518</v>
      </c>
      <c r="U7" s="135">
        <f>SUM(I4:I502)/U4</f>
        <v>4.3064998429181253E-2</v>
      </c>
    </row>
    <row r="8" spans="1:21">
      <c r="B8" s="130">
        <f>IF(Data!$B8= 0, " ",Data!B8)</f>
        <v>1977</v>
      </c>
      <c r="C8" s="130">
        <f>IF(Data!$B8= 0, " ",Data!C8)</f>
        <v>349.73899999999998</v>
      </c>
      <c r="D8" s="130">
        <f>IF(Data!$B8= 0, " ",LN(C8))</f>
        <v>5.8571871620145419</v>
      </c>
      <c r="E8" s="130">
        <f>IF(Data!$B8= 0, " ",ROW(B8)-1)</f>
        <v>7</v>
      </c>
      <c r="F8" s="130">
        <f>IF(Data!$B8= 0, " ",($C8-$T$5)^2)</f>
        <v>28.988173871112515</v>
      </c>
      <c r="G8" s="130">
        <f>IF(Data!$B8= 0, " ",($C8-$T$5)^3)</f>
        <v>-156.0742606669983</v>
      </c>
      <c r="H8" s="130">
        <f>IF(Data!$B8= 0, " ",($C8-$T$5)^4)</f>
        <v>840.31422438185029</v>
      </c>
      <c r="I8" s="135">
        <f>IF(Data!$B8= 0, " ",(D8-$U$5)^2)</f>
        <v>5.9627060823862091E-5</v>
      </c>
      <c r="J8" s="135">
        <f>IF(Data!$B8= 0, " ",(D8-$U$5)^3)</f>
        <v>4.6043158023881709E-7</v>
      </c>
      <c r="K8" s="135">
        <f>IF(Data!$B8= 0, " ",(E8-0.35)/$T$4)</f>
        <v>0.22166666666666668</v>
      </c>
      <c r="L8" s="135">
        <f>IF(Data!$B8= 0, " ",(1-K8))</f>
        <v>0.77833333333333332</v>
      </c>
      <c r="M8" s="135">
        <f>IF(Data!$B8= 0, " ",(1-$K8)^2)</f>
        <v>0.6058027777777778</v>
      </c>
      <c r="N8" s="135">
        <f>IF(Data!$B8= 0, " ",(1-$K8)^3)</f>
        <v>0.47151649537037038</v>
      </c>
      <c r="O8" s="136">
        <f>IF(Data!$B8= 0, " ",($C8*L8))</f>
        <v>272.21352166666662</v>
      </c>
      <c r="P8" s="136">
        <f>IF(Data!$B8= 0, " ",($C8*M8))</f>
        <v>211.87285769722223</v>
      </c>
      <c r="Q8" s="136">
        <f>IF(Data!$B8= 0, " ",($C8*N8))</f>
        <v>164.90770757433796</v>
      </c>
      <c r="S8" s="130" t="s">
        <v>17</v>
      </c>
      <c r="T8" s="130">
        <f>SUM(G4:G502)*T4/((T4-1)*(T4-2))</f>
        <v>1061186.5682440654</v>
      </c>
      <c r="U8" s="130">
        <f>SUM(J4:J502)*U4/((U4-1)*(U4-2))</f>
        <v>9.1470095691076718E-3</v>
      </c>
    </row>
    <row r="9" spans="1:21">
      <c r="B9" s="130">
        <f>IF(Data!$B9= 0, " ",Data!B9)</f>
        <v>1978</v>
      </c>
      <c r="C9" s="130">
        <f>IF(Data!$B9= 0, " ",Data!C9)</f>
        <v>313.83699999999999</v>
      </c>
      <c r="D9" s="130">
        <f>IF(Data!$B9= 0, " ",LN(C9))</f>
        <v>5.7488737428446486</v>
      </c>
      <c r="E9" s="130">
        <f>IF(Data!$B9= 0, " ",ROW(B9)-1)</f>
        <v>8</v>
      </c>
      <c r="F9" s="130">
        <f>IF(Data!$B9= 0, " ",($C9-$T$5)^2)</f>
        <v>1704.5393008044541</v>
      </c>
      <c r="G9" s="130">
        <f>IF(Data!$B9= 0, " ",($C9-$T$5)^3)</f>
        <v>-70373.723208966287</v>
      </c>
      <c r="H9" s="130">
        <f>IF(Data!$B9= 0, " ",($C9-$T$5)^4)</f>
        <v>2905454.2279869374</v>
      </c>
      <c r="I9" s="135">
        <f>IF(Data!$B9= 0, " ",(D9-$U$5)^2)</f>
        <v>1.0118662571334149E-2</v>
      </c>
      <c r="J9" s="135">
        <f>IF(Data!$B9= 0, " ",(D9-$U$5)^3)</f>
        <v>-1.0178520847549217E-3</v>
      </c>
      <c r="K9" s="135">
        <f>IF(Data!$B9= 0, " ",(E9-0.35)/$T$4)</f>
        <v>0.255</v>
      </c>
      <c r="L9" s="135">
        <f>IF(Data!$B9= 0, " ",(1-K9))</f>
        <v>0.745</v>
      </c>
      <c r="M9" s="135">
        <f>IF(Data!$B9= 0, " ",(1-$K9)^2)</f>
        <v>0.55502499999999999</v>
      </c>
      <c r="N9" s="135">
        <f>IF(Data!$B9= 0, " ",(1-$K9)^3)</f>
        <v>0.41349362499999998</v>
      </c>
      <c r="O9" s="136">
        <f>IF(Data!$B9= 0, " ",($C9*L9))</f>
        <v>233.80856499999999</v>
      </c>
      <c r="P9" s="136">
        <f>IF(Data!$B9= 0, " ",($C9*M9))</f>
        <v>174.18738092499999</v>
      </c>
      <c r="Q9" s="136">
        <f>IF(Data!$B9= 0, " ",($C9*N9))</f>
        <v>129.76959878912498</v>
      </c>
      <c r="S9" s="130" t="s">
        <v>18</v>
      </c>
      <c r="T9" s="130">
        <f>SUM(H4:H502)*T4^2/((T4-1)*(T4-2)*(T4-3))</f>
        <v>384813843.03751564</v>
      </c>
      <c r="U9" s="130">
        <f>SUM(J5:J503)*U5/((U5-1)*(U5-2))</f>
        <v>7.8468852824684118E-2</v>
      </c>
    </row>
    <row r="10" spans="1:21">
      <c r="B10" s="130">
        <f>IF(Data!$B10= 0, " ",Data!B10)</f>
        <v>1979</v>
      </c>
      <c r="C10" s="130">
        <f>IF(Data!$B10= 0, " ",Data!C10)</f>
        <v>280.19400000000002</v>
      </c>
      <c r="D10" s="130">
        <f>IF(Data!$B10= 0, " ",LN(C10))</f>
        <v>5.6354822203974075</v>
      </c>
      <c r="E10" s="130">
        <f>IF(Data!$B10= 0, " ",ROW(B10)-1)</f>
        <v>9</v>
      </c>
      <c r="F10" s="130">
        <f>IF(Data!$B10= 0, " ",($C10-$T$5)^2)</f>
        <v>5614.3650315377909</v>
      </c>
      <c r="G10" s="130">
        <f>IF(Data!$B10= 0, " ",($C10-$T$5)^3)</f>
        <v>-420679.13173909776</v>
      </c>
      <c r="H10" s="130">
        <f>IF(Data!$B10= 0, " ",($C10-$T$5)^4)</f>
        <v>31521094.707354341</v>
      </c>
      <c r="I10" s="135">
        <f>IF(Data!$B10= 0, " ",(D10-$U$5)^2)</f>
        <v>4.5788760909747678E-2</v>
      </c>
      <c r="J10" s="135">
        <f>IF(Data!$B10= 0, " ",(D10-$U$5)^3)</f>
        <v>-9.7980203438616138E-3</v>
      </c>
      <c r="K10" s="135">
        <f>IF(Data!$B10= 0, " ",(E10-0.35)/$T$4)</f>
        <v>0.28833333333333333</v>
      </c>
      <c r="L10" s="135">
        <f>IF(Data!$B10= 0, " ",(1-K10))</f>
        <v>0.71166666666666667</v>
      </c>
      <c r="M10" s="135">
        <f>IF(Data!$B10= 0, " ",(1-$K10)^2)</f>
        <v>0.50646944444444442</v>
      </c>
      <c r="N10" s="135">
        <f>IF(Data!$B10= 0, " ",(1-$K10)^3)</f>
        <v>0.3604374212962963</v>
      </c>
      <c r="O10" s="136">
        <f>IF(Data!$B10= 0, " ",($C10*L10))</f>
        <v>199.40473</v>
      </c>
      <c r="P10" s="136">
        <f>IF(Data!$B10= 0, " ",($C10*M10))</f>
        <v>141.90969951666668</v>
      </c>
      <c r="Q10" s="136">
        <f>IF(Data!$B10= 0, " ",($C10*N10))</f>
        <v>100.99240282269446</v>
      </c>
      <c r="S10" s="138" t="s">
        <v>19</v>
      </c>
      <c r="T10" s="136">
        <f>SQRT(T7)</f>
        <v>83.869138025252482</v>
      </c>
      <c r="U10" s="130">
        <f>SQRT(U7)</f>
        <v>0.20752107948153425</v>
      </c>
    </row>
    <row r="11" spans="1:21">
      <c r="B11" s="130">
        <f>IF(Data!$B11= 0, " ",Data!B11)</f>
        <v>1980</v>
      </c>
      <c r="C11" s="130">
        <f>IF(Data!$B11= 0, " ",Data!C11)</f>
        <v>412.61700000000002</v>
      </c>
      <c r="D11" s="130">
        <f>IF(Data!$B11= 0, " ",LN(C11))</f>
        <v>6.0225198019211836</v>
      </c>
      <c r="E11" s="130">
        <f>IF(Data!$B11= 0, " ",ROW(B11)-1)</f>
        <v>10</v>
      </c>
      <c r="F11" s="130">
        <f>IF(Data!$B11= 0, " ",($C11-$T$5)^2)</f>
        <v>3305.5523701377679</v>
      </c>
      <c r="G11" s="130">
        <f>IF(Data!$B11= 0, " ",($C11-$T$5)^3)</f>
        <v>190049.20759854253</v>
      </c>
      <c r="H11" s="130">
        <f>IF(Data!$B11= 0, " ",($C11-$T$5)^4)</f>
        <v>10926676.471723415</v>
      </c>
      <c r="I11" s="135">
        <f>IF(Data!$B11= 0, " ",(D11-$U$5)^2)</f>
        <v>2.9947858570066425E-2</v>
      </c>
      <c r="J11" s="135">
        <f>IF(Data!$B11= 0, " ",(D11-$U$5)^3)</f>
        <v>5.1826115697595305E-3</v>
      </c>
      <c r="K11" s="135">
        <f>IF(Data!$B11= 0, " ",(E11-0.35)/$T$4)</f>
        <v>0.32166666666666666</v>
      </c>
      <c r="L11" s="135">
        <f>IF(Data!$B11= 0, " ",(1-K11))</f>
        <v>0.67833333333333334</v>
      </c>
      <c r="M11" s="135">
        <f>IF(Data!$B11= 0, " ",(1-$K11)^2)</f>
        <v>0.46013611111111113</v>
      </c>
      <c r="N11" s="135">
        <f>IF(Data!$B11= 0, " ",(1-$K11)^3)</f>
        <v>0.31212566203703707</v>
      </c>
      <c r="O11" s="136">
        <f>IF(Data!$B11= 0, " ",($C11*L11))</f>
        <v>279.891865</v>
      </c>
      <c r="P11" s="136">
        <f>IF(Data!$B11= 0, " ",($C11*M11))</f>
        <v>189.85998175833336</v>
      </c>
      <c r="Q11" s="136">
        <f>IF(Data!$B11= 0, " ",($C11*N11))</f>
        <v>128.78835429273613</v>
      </c>
      <c r="S11" s="130" t="s">
        <v>3</v>
      </c>
      <c r="T11" s="135">
        <f>T10/T6</f>
        <v>0.23616922103225566</v>
      </c>
      <c r="U11" s="130">
        <f>U7/U6</f>
        <v>7.3622111041932803E-3</v>
      </c>
    </row>
    <row r="12" spans="1:21">
      <c r="B12" s="130">
        <f>IF(Data!$B12= 0, " ",Data!B12)</f>
        <v>1981</v>
      </c>
      <c r="C12" s="130">
        <f>IF(Data!$B12= 0, " ",Data!C12)</f>
        <v>513.21</v>
      </c>
      <c r="D12" s="130">
        <f>IF(Data!$B12= 0, " ",LN(C12))</f>
        <v>6.2406851181323102</v>
      </c>
      <c r="E12" s="130">
        <f>IF(Data!$B12= 0, " ",ROW(B12)-1)</f>
        <v>11</v>
      </c>
      <c r="F12" s="130">
        <f>IF(Data!$B12= 0, " ",($C12-$T$5)^2)</f>
        <v>24991.478490737754</v>
      </c>
      <c r="G12" s="130">
        <f>IF(Data!$B12= 0, " ",($C12-$T$5)^3)</f>
        <v>3950826.1940666917</v>
      </c>
      <c r="H12" s="130">
        <f>IF(Data!$B12= 0, " ",($C12-$T$5)^4)</f>
        <v>624573997.15300786</v>
      </c>
      <c r="I12" s="135">
        <f>IF(Data!$B12= 0, " ",(D12-$U$5)^2)</f>
        <v>0.15305294143090895</v>
      </c>
      <c r="J12" s="135">
        <f>IF(Data!$B12= 0, " ",(D12-$U$5)^3)</f>
        <v>5.9877342997997005E-2</v>
      </c>
      <c r="K12" s="135">
        <f>IF(Data!$B12= 0, " ",(E12-0.35)/$T$4)</f>
        <v>0.35500000000000004</v>
      </c>
      <c r="L12" s="135">
        <f>IF(Data!$B12= 0, " ",(1-K12))</f>
        <v>0.64500000000000002</v>
      </c>
      <c r="M12" s="135">
        <f>IF(Data!$B12= 0, " ",(1-$K12)^2)</f>
        <v>0.41602500000000003</v>
      </c>
      <c r="N12" s="135">
        <f>IF(Data!$B12= 0, " ",(1-$K12)^3)</f>
        <v>0.26833612500000004</v>
      </c>
      <c r="O12" s="136">
        <f>IF(Data!$B12= 0, " ",($C12*L12))</f>
        <v>331.02045000000004</v>
      </c>
      <c r="P12" s="136">
        <f>IF(Data!$B12= 0, " ",($C12*M12))</f>
        <v>213.50819025000004</v>
      </c>
      <c r="Q12" s="136">
        <f>IF(Data!$B12= 0, " ",($C12*N12))</f>
        <v>137.71278271125004</v>
      </c>
      <c r="S12" s="130" t="s">
        <v>1</v>
      </c>
      <c r="T12" s="139">
        <v>0.49051</v>
      </c>
      <c r="U12" s="130">
        <f>U8/U7^1.5</f>
        <v>1.0235109182897759</v>
      </c>
    </row>
    <row r="13" spans="1:21">
      <c r="B13" s="130">
        <f>IF(Data!$B13= 0, " ",Data!B13)</f>
        <v>1982</v>
      </c>
      <c r="C13" s="130">
        <f>IF(Data!$B13= 0, " ",Data!C13)</f>
        <v>321.92</v>
      </c>
      <c r="D13" s="130">
        <f>IF(Data!$B13= 0, " ",LN(C13))</f>
        <v>5.7743030674713198</v>
      </c>
      <c r="E13" s="130">
        <f>IF(Data!$B13= 0, " ",ROW(B13)-1)</f>
        <v>12</v>
      </c>
      <c r="F13" s="130">
        <f>IF(Data!$B13= 0, " ",($C13-$T$5)^2)</f>
        <v>1102.4436360711172</v>
      </c>
      <c r="G13" s="130">
        <f>IF(Data!$B13= 0, " ",($C13-$T$5)^3)</f>
        <v>-36604.509544711807</v>
      </c>
      <c r="H13" s="130">
        <f>IF(Data!$B13= 0, " ",($C13-$T$5)^4)</f>
        <v>1215381.970713706</v>
      </c>
      <c r="I13" s="135">
        <f>IF(Data!$B13= 0, " ",(D13-$U$5)^2)</f>
        <v>5.6493620956337889E-3</v>
      </c>
      <c r="J13" s="135">
        <f>IF(Data!$B13= 0, " ",(D13-$U$5)^3)</f>
        <v>-4.2461870117868909E-4</v>
      </c>
      <c r="K13" s="135">
        <f>IF(Data!$B13= 0, " ",(E13-0.35)/$T$4)</f>
        <v>0.38833333333333336</v>
      </c>
      <c r="L13" s="135">
        <f>IF(Data!$B13= 0, " ",(1-K13))</f>
        <v>0.61166666666666658</v>
      </c>
      <c r="M13" s="135">
        <f>IF(Data!$B13= 0, " ",(1-$K13)^2)</f>
        <v>0.374136111111111</v>
      </c>
      <c r="N13" s="135">
        <f>IF(Data!$B13= 0, " ",(1-$K13)^3)</f>
        <v>0.22884658796296287</v>
      </c>
      <c r="O13" s="136">
        <f>IF(Data!$B13= 0, " ",($C13*L13))</f>
        <v>196.90773333333331</v>
      </c>
      <c r="P13" s="136">
        <f>IF(Data!$B13= 0, " ",($C13*M13))</f>
        <v>120.44189688888886</v>
      </c>
      <c r="Q13" s="136">
        <f>IF(Data!$B13= 0, " ",($C13*N13))</f>
        <v>73.670293597037016</v>
      </c>
      <c r="S13" s="130" t="s">
        <v>30</v>
      </c>
      <c r="T13" s="135">
        <f>T9/T7^2</f>
        <v>7.7775348993853486</v>
      </c>
    </row>
    <row r="14" spans="1:21" ht="16.5">
      <c r="B14" s="130">
        <f>IF(Data!$B14= 0, " ",Data!B14)</f>
        <v>1983</v>
      </c>
      <c r="C14" s="130">
        <f>IF(Data!$B14= 0, " ",Data!C14)</f>
        <v>324.64100000000002</v>
      </c>
      <c r="D14" s="130">
        <f>IF(Data!$B14= 0, " ",LN(C14))</f>
        <v>5.7827199564079006</v>
      </c>
      <c r="E14" s="130">
        <f>IF(Data!$B14= 0, " ",ROW(B14)-1)</f>
        <v>13</v>
      </c>
      <c r="F14" s="130">
        <f>IF(Data!$B14= 0, " ",($C14-$T$5)^2)</f>
        <v>929.15638827111638</v>
      </c>
      <c r="G14" s="130">
        <f>IF(Data!$B14= 0, " ",($C14-$T$5)^3)</f>
        <v>-28322.606971039469</v>
      </c>
      <c r="H14" s="130">
        <f>IF(Data!$B14= 0, " ",($C14-$T$5)^4)</f>
        <v>863331.59386502556</v>
      </c>
      <c r="I14" s="135">
        <f>IF(Data!$B14= 0, " ",(D14-$U$5)^2)</f>
        <v>4.4549416877239971E-3</v>
      </c>
      <c r="J14" s="135">
        <f>IF(Data!$B14= 0, " ",(D14-$U$5)^3)</f>
        <v>-2.9734664021112834E-4</v>
      </c>
      <c r="K14" s="135">
        <f>IF(Data!$B14= 0, " ",(E14-0.35)/$T$4)</f>
        <v>0.42166666666666669</v>
      </c>
      <c r="L14" s="135">
        <f>IF(Data!$B14= 0, " ",(1-K14))</f>
        <v>0.57833333333333337</v>
      </c>
      <c r="M14" s="135">
        <f>IF(Data!$B14= 0, " ",(1-$K14)^2)</f>
        <v>0.33446944444444449</v>
      </c>
      <c r="N14" s="135">
        <f>IF(Data!$B14= 0, " ",(1-$K14)^3)</f>
        <v>0.19343482870370374</v>
      </c>
      <c r="O14" s="136">
        <f>IF(Data!$B14= 0, " ",($C14*L14))</f>
        <v>187.75071166666669</v>
      </c>
      <c r="P14" s="136">
        <f>IF(Data!$B14= 0, " ",($C14*M14))</f>
        <v>108.58249491388891</v>
      </c>
      <c r="Q14" s="136">
        <f>IF(Data!$B14= 0, " ",($C14*N14))</f>
        <v>62.796876225199085</v>
      </c>
      <c r="S14" s="138" t="s">
        <v>34</v>
      </c>
      <c r="T14" s="136">
        <f>T6</f>
        <v>355.12306666666677</v>
      </c>
    </row>
    <row r="15" spans="1:21" ht="16.5">
      <c r="B15" s="130">
        <f>IF(Data!$B15= 0, " ",Data!B15)</f>
        <v>1984</v>
      </c>
      <c r="C15" s="130">
        <f>IF(Data!$B15= 0, " ",Data!C15)</f>
        <v>330.12400000000002</v>
      </c>
      <c r="D15" s="130">
        <f>IF(Data!$B15= 0, " ",LN(C15))</f>
        <v>5.7994683414570858</v>
      </c>
      <c r="E15" s="130">
        <f>IF(Data!$B15= 0, " ",ROW(B15)-1)</f>
        <v>14</v>
      </c>
      <c r="F15" s="130">
        <f>IF(Data!$B15= 0, " ",($C15-$T$5)^2)</f>
        <v>624.95333420444854</v>
      </c>
      <c r="G15" s="130">
        <f>IF(Data!$B15= 0, " ",($C15-$T$5)^3)</f>
        <v>-15623.250065332675</v>
      </c>
      <c r="H15" s="130">
        <f>IF(Data!$B15= 0, " ",($C15-$T$5)^4)</f>
        <v>390566.66993325716</v>
      </c>
      <c r="I15" s="135">
        <f>IF(Data!$B15= 0, " ",(D15-$U$5)^2)</f>
        <v>2.4996964601738808E-3</v>
      </c>
      <c r="J15" s="135">
        <f>IF(Data!$B15= 0, " ",(D15-$U$5)^3)</f>
        <v>-1.2497723520407824E-4</v>
      </c>
      <c r="K15" s="135">
        <f>IF(Data!$B15= 0, " ",(E15-0.35)/$T$4)</f>
        <v>0.45500000000000002</v>
      </c>
      <c r="L15" s="135">
        <f>IF(Data!$B15= 0, " ",(1-K15))</f>
        <v>0.54499999999999993</v>
      </c>
      <c r="M15" s="135">
        <f>IF(Data!$B15= 0, " ",(1-$K15)^2)</f>
        <v>0.29702499999999993</v>
      </c>
      <c r="N15" s="135">
        <f>IF(Data!$B15= 0, " ",(1-$K15)^3)</f>
        <v>0.16187862499999994</v>
      </c>
      <c r="O15" s="136">
        <f>IF(Data!$B15= 0, " ",($C15*L15))</f>
        <v>179.91757999999999</v>
      </c>
      <c r="P15" s="136">
        <f>IF(Data!$B15= 0, " ",($C15*M15))</f>
        <v>98.055081099999981</v>
      </c>
      <c r="Q15" s="136">
        <f>IF(Data!$B15= 0, " ",($C15*N15))</f>
        <v>53.440019199499986</v>
      </c>
      <c r="S15" s="138" t="s">
        <v>35</v>
      </c>
      <c r="T15" s="136">
        <f>SUM(O4:O502)/$T$4</f>
        <v>152.48425466666666</v>
      </c>
    </row>
    <row r="16" spans="1:21" ht="16.5">
      <c r="B16" s="130">
        <f>IF(Data!$B16= 0, " ",Data!B16)</f>
        <v>1985</v>
      </c>
      <c r="C16" s="130">
        <f>IF(Data!$B16= 0, " ",Data!C16)</f>
        <v>655.37300000000005</v>
      </c>
      <c r="D16" s="130">
        <f>IF(Data!$B16= 0, " ",LN(C16))</f>
        <v>6.4852045392000752</v>
      </c>
      <c r="E16" s="130">
        <f>IF(Data!$B16= 0, " ",ROW(B16)-1)</f>
        <v>15</v>
      </c>
      <c r="F16" s="130">
        <f>IF(Data!$B16= 0, " ",($C16-$T$5)^2)</f>
        <v>90150.022466671071</v>
      </c>
      <c r="G16" s="130">
        <f>IF(Data!$B16= 0, " ",($C16-$T$5)^3)</f>
        <v>27067538.235616487</v>
      </c>
      <c r="H16" s="130">
        <f>IF(Data!$B16= 0, " ",($C16-$T$5)^4)</f>
        <v>8127026550.7412987</v>
      </c>
      <c r="I16" s="135">
        <f>IF(Data!$B16= 0, " ",(D16-$U$5)^2)</f>
        <v>0.40416437267218203</v>
      </c>
      <c r="J16" s="135">
        <f>IF(Data!$B16= 0, " ",(D16-$U$5)^3)</f>
        <v>0.25694314838286814</v>
      </c>
      <c r="K16" s="135">
        <f>IF(Data!$B16= 0, " ",(E16-0.35)/$T$4)</f>
        <v>0.48833333333333334</v>
      </c>
      <c r="L16" s="135">
        <f>IF(Data!$B16= 0, " ",(1-K16))</f>
        <v>0.51166666666666671</v>
      </c>
      <c r="M16" s="135">
        <f>IF(Data!$B16= 0, " ",(1-$K16)^2)</f>
        <v>0.26180277777777783</v>
      </c>
      <c r="N16" s="135">
        <f>IF(Data!$B16= 0, " ",(1-$K16)^3)</f>
        <v>0.13395575462962966</v>
      </c>
      <c r="O16" s="136">
        <f>IF(Data!$B16= 0, " ",($C16*L16))</f>
        <v>335.33251833333338</v>
      </c>
      <c r="P16" s="136">
        <f>IF(Data!$B16= 0, " ",($C16*M16))</f>
        <v>171.57847188055561</v>
      </c>
      <c r="Q16" s="136">
        <f>IF(Data!$B16= 0, " ",($C16*N16))</f>
        <v>87.790984778884294</v>
      </c>
      <c r="S16" s="138" t="s">
        <v>36</v>
      </c>
      <c r="T16" s="136">
        <f>SUM(P4:P502)/$T$4</f>
        <v>93.488780821111121</v>
      </c>
    </row>
    <row r="17" spans="2:20" ht="16.5">
      <c r="B17" s="130">
        <f>IF(Data!$B17= 0, " ",Data!B17)</f>
        <v>1986</v>
      </c>
      <c r="C17" s="130">
        <f>IF(Data!$B17= 0, " ",Data!C17)</f>
        <v>241.82499999999999</v>
      </c>
      <c r="D17" s="130">
        <f>IF(Data!$B17= 0, " ",LN(C17))</f>
        <v>5.4882143240686103</v>
      </c>
      <c r="E17" s="130">
        <f>IF(Data!$B17= 0, " ",ROW(B17)-1)</f>
        <v>16</v>
      </c>
      <c r="F17" s="130">
        <f>IF(Data!$B17= 0, " ",($C17-$T$5)^2)</f>
        <v>12836.45191040447</v>
      </c>
      <c r="G17" s="130">
        <f>IF(Data!$B17= 0, " ",($C17-$T$5)^3)</f>
        <v>-1454345.1843084679</v>
      </c>
      <c r="H17" s="130">
        <f>IF(Data!$B17= 0, " ",($C17-$T$5)^4)</f>
        <v>164774497.64812657</v>
      </c>
      <c r="I17" s="135">
        <f>IF(Data!$B17= 0, " ",(D17-$U$5)^2)</f>
        <v>0.13050227192232133</v>
      </c>
      <c r="J17" s="135">
        <f>IF(Data!$B17= 0, " ",(D17-$U$5)^3)</f>
        <v>-4.7144073871867809E-2</v>
      </c>
      <c r="K17" s="135">
        <f>IF(Data!$B17= 0, " ",(E17-0.35)/$T$4)</f>
        <v>0.52166666666666672</v>
      </c>
      <c r="L17" s="135">
        <f>IF(Data!$B17= 0, " ",(1-K17))</f>
        <v>0.47833333333333328</v>
      </c>
      <c r="M17" s="135">
        <f>IF(Data!$B17= 0, " ",(1-$K17)^2)</f>
        <v>0.22880277777777772</v>
      </c>
      <c r="N17" s="135">
        <f>IF(Data!$B17= 0, " ",(1-$K17)^3)</f>
        <v>0.10944399537037033</v>
      </c>
      <c r="O17" s="136">
        <f>IF(Data!$B17= 0, " ",($C17*L17))</f>
        <v>115.67295833333331</v>
      </c>
      <c r="P17" s="136">
        <f>IF(Data!$B17= 0, " ",($C17*M17))</f>
        <v>55.330231736111095</v>
      </c>
      <c r="Q17" s="136">
        <f>IF(Data!$B17= 0, " ",($C17*N17))</f>
        <v>26.466294180439803</v>
      </c>
      <c r="S17" s="138" t="s">
        <v>37</v>
      </c>
      <c r="T17" s="136">
        <f>SUM(Q4:Q502)/T4</f>
        <v>64.16083260875557</v>
      </c>
    </row>
    <row r="18" spans="2:20" ht="16.5">
      <c r="B18" s="130">
        <f>IF(Data!$B18= 0, " ",Data!B18)</f>
        <v>1987</v>
      </c>
      <c r="C18" s="130">
        <f>IF(Data!$B18= 0, " ",Data!C18)</f>
        <v>253.46</v>
      </c>
      <c r="D18" s="130">
        <f>IF(Data!$B18= 0, " ",LN(C18))</f>
        <v>5.5352060196539181</v>
      </c>
      <c r="E18" s="130">
        <f>IF(Data!$B18= 0, " ",ROW(B18)-1)</f>
        <v>17</v>
      </c>
      <c r="F18" s="130">
        <f>IF(Data!$B18= 0, " ",($C18-$T$5)^2)</f>
        <v>10335.379124071131</v>
      </c>
      <c r="G18" s="130">
        <f>IF(Data!$B18= 0, " ",($C18-$T$5)^3)</f>
        <v>-1050726.3369157193</v>
      </c>
      <c r="H18" s="130">
        <f>IF(Data!$B18= 0, " ",($C18-$T$5)^4)</f>
        <v>106820061.63828534</v>
      </c>
      <c r="I18" s="135">
        <f>IF(Data!$B18= 0, " ",(D18-$U$5)^2)</f>
        <v>9.8758899033808065E-2</v>
      </c>
      <c r="J18" s="135">
        <f>IF(Data!$B18= 0, " ",(D18-$U$5)^3)</f>
        <v>-3.1035901127398884E-2</v>
      </c>
      <c r="K18" s="135">
        <f>IF(Data!$B18= 0, " ",(E18-0.35)/$T$4)</f>
        <v>0.55499999999999994</v>
      </c>
      <c r="L18" s="135">
        <f>IF(Data!$B18= 0, " ",(1-K18))</f>
        <v>0.44500000000000006</v>
      </c>
      <c r="M18" s="135">
        <f>IF(Data!$B18= 0, " ",(1-$K18)^2)</f>
        <v>0.19802500000000006</v>
      </c>
      <c r="N18" s="135">
        <f>IF(Data!$B18= 0, " ",(1-$K18)^3)</f>
        <v>8.8121125000000036E-2</v>
      </c>
      <c r="O18" s="136">
        <f>IF(Data!$B18= 0, " ",($C18*L18))</f>
        <v>112.78970000000002</v>
      </c>
      <c r="P18" s="136">
        <f>IF(Data!$B18= 0, " ",($C18*M18))</f>
        <v>50.191416500000017</v>
      </c>
      <c r="Q18" s="136">
        <f>IF(Data!$B18= 0, " ",($C18*N18))</f>
        <v>22.33518034250001</v>
      </c>
      <c r="S18" s="138" t="s">
        <v>41</v>
      </c>
      <c r="T18" s="136">
        <f>T14</f>
        <v>355.12306666666677</v>
      </c>
    </row>
    <row r="19" spans="2:20" ht="16.5">
      <c r="B19" s="130">
        <f>IF(Data!$B19= 0, " ",Data!B19)</f>
        <v>1988</v>
      </c>
      <c r="C19" s="130">
        <f>IF(Data!$B19= 0, " ",Data!C19)</f>
        <v>277.69900000000001</v>
      </c>
      <c r="D19" s="130">
        <f>IF(Data!$B19= 0, " ",LN(C19))</f>
        <v>5.6265377932979881</v>
      </c>
      <c r="E19" s="130">
        <f>IF(Data!$B19= 0, " ",ROW(B19)-1)</f>
        <v>18</v>
      </c>
      <c r="F19" s="130">
        <f>IF(Data!$B19= 0, " ",($C19-$T$5)^2)</f>
        <v>5994.4860992044587</v>
      </c>
      <c r="G19" s="130">
        <f>IF(Data!$B19= 0, " ",($C19-$T$5)^3)</f>
        <v>-464117.49137721321</v>
      </c>
      <c r="H19" s="130">
        <f>IF(Data!$B19= 0, " ",($C19-$T$5)^4)</f>
        <v>35933863.593555488</v>
      </c>
      <c r="I19" s="135">
        <f>IF(Data!$B19= 0, " ",(D19-$U$5)^2)</f>
        <v>4.969667590465094E-2</v>
      </c>
      <c r="J19" s="135">
        <f>IF(Data!$B19= 0, " ",(D19-$U$5)^3)</f>
        <v>-1.1078756347326076E-2</v>
      </c>
      <c r="K19" s="135">
        <f>IF(Data!$B19= 0, " ",(E19-0.35)/$T$4)</f>
        <v>0.58833333333333326</v>
      </c>
      <c r="L19" s="135">
        <f>IF(Data!$B19= 0, " ",(1-K19))</f>
        <v>0.41166666666666674</v>
      </c>
      <c r="M19" s="135">
        <f>IF(Data!$B19= 0, " ",(1-$K19)^2)</f>
        <v>0.16946944444444451</v>
      </c>
      <c r="N19" s="135">
        <f>IF(Data!$B19= 0, " ",(1-$K19)^3)</f>
        <v>6.9764921296296328E-2</v>
      </c>
      <c r="O19" s="136">
        <f>IF(Data!$B19= 0, " ",($C19*L19))</f>
        <v>114.31942166666668</v>
      </c>
      <c r="P19" s="136">
        <f>IF(Data!$B19= 0, " ",($C19*M19))</f>
        <v>47.061495252777796</v>
      </c>
      <c r="Q19" s="136">
        <f>IF(Data!$B19= 0, " ",($C19*N19))</f>
        <v>19.373648879060195</v>
      </c>
      <c r="S19" s="138" t="s">
        <v>42</v>
      </c>
      <c r="T19" s="136">
        <f>T14-2*T15</f>
        <v>50.154557333333457</v>
      </c>
    </row>
    <row r="20" spans="2:20" ht="16.5">
      <c r="B20" s="130">
        <f>IF(Data!$B20= 0, " ",Data!B20)</f>
        <v>1989</v>
      </c>
      <c r="C20" s="130">
        <f>IF(Data!$B20= 0, " ",Data!C20)</f>
        <v>438.18799999999999</v>
      </c>
      <c r="D20" s="130">
        <f>IF(Data!$B20= 0, " ",LN(C20))</f>
        <v>6.082648042030578</v>
      </c>
      <c r="E20" s="130">
        <f>IF(Data!$B20= 0, " ",ROW(B20)-1)</f>
        <v>19</v>
      </c>
      <c r="F20" s="130">
        <f>IF(Data!$B20= 0, " ",($C20-$T$5)^2)</f>
        <v>6899.7831496710915</v>
      </c>
      <c r="G20" s="130">
        <f>IF(Data!$B20= 0, " ",($C20-$T$5)^3)</f>
        <v>573130.02734188503</v>
      </c>
      <c r="H20" s="130">
        <f>IF(Data!$B20= 0, " ",($C20-$T$5)^4)</f>
        <v>47607007.512485124</v>
      </c>
      <c r="I20" s="135">
        <f>IF(Data!$B20= 0, " ",(D20-$U$5)^2)</f>
        <v>5.4374188398244303E-2</v>
      </c>
      <c r="J20" s="135">
        <f>IF(Data!$B20= 0, " ",(D20-$U$5)^3)</f>
        <v>1.2679122021956325E-2</v>
      </c>
      <c r="K20" s="135">
        <f>IF(Data!$B20= 0, " ",(E20-0.35)/$T$4)</f>
        <v>0.62166666666666659</v>
      </c>
      <c r="L20" s="135">
        <f>IF(Data!$B20= 0, " ",(1-K20))</f>
        <v>0.37833333333333341</v>
      </c>
      <c r="M20" s="135">
        <f>IF(Data!$B20= 0, " ",(1-$K20)^2)</f>
        <v>0.14313611111111116</v>
      </c>
      <c r="N20" s="135">
        <f>IF(Data!$B20= 0, " ",(1-$K20)^3)</f>
        <v>5.4153162037037066E-2</v>
      </c>
      <c r="O20" s="136">
        <f>IF(Data!$B20= 0, " ",($C20*L20))</f>
        <v>165.78112666666669</v>
      </c>
      <c r="P20" s="136">
        <f>IF(Data!$B20= 0, " ",($C20*M20))</f>
        <v>62.720526255555576</v>
      </c>
      <c r="Q20" s="136">
        <f>IF(Data!$B20= 0, " ",($C20*N20))</f>
        <v>23.729265766685199</v>
      </c>
      <c r="S20" s="138" t="s">
        <v>43</v>
      </c>
      <c r="T20" s="136">
        <f>T14-6*T15+6*T16</f>
        <v>1.1502235933335214</v>
      </c>
    </row>
    <row r="21" spans="2:20" ht="16.5">
      <c r="B21" s="130">
        <f>IF(Data!$B21= 0, " ",Data!B21)</f>
        <v>1990</v>
      </c>
      <c r="C21" s="130">
        <f>IF(Data!$B21= 0, " ",Data!C21)</f>
        <v>387.94400000000002</v>
      </c>
      <c r="D21" s="130">
        <f>IF(Data!$B21= 0, " ",LN(C21))</f>
        <v>5.9608609993098041</v>
      </c>
      <c r="E21" s="130">
        <f>IF(Data!$B21= 0, " ",ROW(B21)-1)</f>
        <v>20</v>
      </c>
      <c r="F21" s="130">
        <f>IF(Data!$B21= 0, " ",($C21-$T$5)^2)</f>
        <v>1077.2136648711053</v>
      </c>
      <c r="G21" s="130">
        <f>IF(Data!$B21= 0, " ",($C21-$T$5)^3)</f>
        <v>35355.157880490122</v>
      </c>
      <c r="H21" s="130">
        <f>IF(Data!$B21= 0, " ",($C21-$T$5)^4)</f>
        <v>1160389.279785038</v>
      </c>
      <c r="I21" s="135">
        <f>IF(Data!$B21= 0, " ",(D21-$U$5)^2)</f>
        <v>1.2409000495394762E-2</v>
      </c>
      <c r="J21" s="135">
        <f>IF(Data!$B21= 0, " ",(D21-$U$5)^3)</f>
        <v>1.3823092138796375E-3</v>
      </c>
      <c r="K21" s="135">
        <f>IF(Data!$B21= 0, " ",(E21-0.35)/$T$4)</f>
        <v>0.65499999999999992</v>
      </c>
      <c r="L21" s="135">
        <f>IF(Data!$B21= 0, " ",(1-K21))</f>
        <v>0.34500000000000008</v>
      </c>
      <c r="M21" s="135">
        <f>IF(Data!$B21= 0, " ",(1-$K21)^2)</f>
        <v>0.11902500000000006</v>
      </c>
      <c r="N21" s="135">
        <f>IF(Data!$B21= 0, " ",(1-$K21)^3)</f>
        <v>4.1063625000000034E-2</v>
      </c>
      <c r="O21" s="136">
        <f>IF(Data!$B21= 0, " ",($C21*L21))</f>
        <v>133.84068000000005</v>
      </c>
      <c r="P21" s="136">
        <f>IF(Data!$B21= 0, " ",($C21*M21))</f>
        <v>46.175034600000025</v>
      </c>
      <c r="Q21" s="136">
        <f>IF(Data!$B21= 0, " ",($C21*N21))</f>
        <v>15.930386937000014</v>
      </c>
      <c r="S21" s="138" t="s">
        <v>44</v>
      </c>
      <c r="T21" s="136">
        <f>T14-12*T15+30*T16-20*T17</f>
        <v>46.758783124889078</v>
      </c>
    </row>
    <row r="22" spans="2:20">
      <c r="B22" s="130">
        <f>IF(Data!$B22= 0, " ",Data!B22)</f>
        <v>1991</v>
      </c>
      <c r="C22" s="130">
        <f>IF(Data!$B22= 0, " ",Data!C22)</f>
        <v>352.596</v>
      </c>
      <c r="D22" s="130">
        <f>IF(Data!$B22= 0, " ",LN(C22))</f>
        <v>5.8653229255999335</v>
      </c>
      <c r="E22" s="130">
        <f>IF(Data!$B22= 0, " ",ROW(B22)-1)</f>
        <v>21</v>
      </c>
      <c r="F22" s="130">
        <f>IF(Data!$B22= 0, " ",($C22-$T$5)^2)</f>
        <v>6.3860659377782971</v>
      </c>
      <c r="G22" s="130">
        <f>IF(Data!$B22= 0, " ",($C22-$T$5)^3)</f>
        <v>-16.138014362495596</v>
      </c>
      <c r="H22" s="130">
        <f>IF(Data!$B22= 0, " ",($C22-$T$5)^4)</f>
        <v>40.781838161652203</v>
      </c>
      <c r="I22" s="135">
        <f>IF(Data!$B22= 0, " ",(D22-$U$5)^2)</f>
        <v>2.5146410043286571E-4</v>
      </c>
      <c r="J22" s="135">
        <f>IF(Data!$B22= 0, " ",(D22-$U$5)^3)</f>
        <v>3.987622056081998E-6</v>
      </c>
      <c r="K22" s="135">
        <f>IF(Data!$B22= 0, " ",(E22-0.35)/$T$4)</f>
        <v>0.68833333333333324</v>
      </c>
      <c r="L22" s="135">
        <f>IF(Data!$B22= 0, " ",(1-K22))</f>
        <v>0.31166666666666676</v>
      </c>
      <c r="M22" s="135">
        <f>IF(Data!$B22= 0, " ",(1-$K22)^2)</f>
        <v>9.7136111111111173E-2</v>
      </c>
      <c r="N22" s="135">
        <f>IF(Data!$B22= 0, " ",(1-$K22)^3)</f>
        <v>3.0274087962962992E-2</v>
      </c>
      <c r="O22" s="136">
        <f>IF(Data!$B22= 0, " ",($C22*L22))</f>
        <v>109.89242000000003</v>
      </c>
      <c r="P22" s="136">
        <f>IF(Data!$B22= 0, " ",($C22*M22))</f>
        <v>34.249804233333357</v>
      </c>
      <c r="Q22" s="136">
        <f>IF(Data!$B22= 0, " ",($C22*N22))</f>
        <v>10.674522319388899</v>
      </c>
      <c r="S22" s="138" t="s">
        <v>14</v>
      </c>
      <c r="T22" s="135">
        <f>T19/T18</f>
        <v>0.14123148294506763</v>
      </c>
    </row>
    <row r="23" spans="2:20" ht="16.5">
      <c r="B23" s="130">
        <f>IF(Data!$B23= 0, " ",Data!B23)</f>
        <v>1992</v>
      </c>
      <c r="C23" s="130">
        <f>IF(Data!$B23= 0, " ",Data!C23)</f>
        <v>412.61700000000002</v>
      </c>
      <c r="D23" s="130">
        <f>IF(Data!$B23= 0, " ",LN(C23))</f>
        <v>6.0225198019211836</v>
      </c>
      <c r="E23" s="130">
        <f>IF(Data!$B23= 0, " ",ROW(B23)-1)</f>
        <v>22</v>
      </c>
      <c r="F23" s="130">
        <f>IF(Data!$B23= 0, " ",($C23-$T$5)^2)</f>
        <v>3305.5523701377679</v>
      </c>
      <c r="G23" s="130">
        <f>IF(Data!$B23= 0, " ",($C23-$T$5)^3)</f>
        <v>190049.20759854253</v>
      </c>
      <c r="H23" s="130">
        <f>IF(Data!$B23= 0, " ",($C23-$T$5)^4)</f>
        <v>10926676.471723415</v>
      </c>
      <c r="I23" s="135">
        <f>IF(Data!$B23= 0, " ",(D23-$U$5)^2)</f>
        <v>2.9947858570066425E-2</v>
      </c>
      <c r="J23" s="135">
        <f>IF(Data!$B23= 0, " ",(D23-$U$5)^3)</f>
        <v>5.1826115697595305E-3</v>
      </c>
      <c r="K23" s="135">
        <f>IF(Data!$B23= 0, " ",(E23-0.35)/$T$4)</f>
        <v>0.72166666666666657</v>
      </c>
      <c r="L23" s="135">
        <f>IF(Data!$B23= 0, " ",(1-K23))</f>
        <v>0.27833333333333343</v>
      </c>
      <c r="M23" s="135">
        <f>IF(Data!$B23= 0, " ",(1-$K23)^2)</f>
        <v>7.7469444444444494E-2</v>
      </c>
      <c r="N23" s="135">
        <f>IF(Data!$B23= 0, " ",(1-$K23)^3)</f>
        <v>2.1562328703703726E-2</v>
      </c>
      <c r="O23" s="136">
        <f>IF(Data!$B23= 0, " ",($C23*L23))</f>
        <v>114.84506500000005</v>
      </c>
      <c r="P23" s="136">
        <f>IF(Data!$B23= 0, " ",($C23*M23))</f>
        <v>31.965209758333355</v>
      </c>
      <c r="Q23" s="136">
        <f>IF(Data!$B23= 0, " ",($C23*N23))</f>
        <v>8.8969833827361207</v>
      </c>
      <c r="S23" s="138" t="s">
        <v>45</v>
      </c>
      <c r="T23" s="135">
        <f>T22*T12</f>
        <v>6.9275454699385119E-2</v>
      </c>
    </row>
    <row r="24" spans="2:20" ht="16.5">
      <c r="B24" s="130">
        <f>IF(Data!$B24= 0, " ",Data!B24)</f>
        <v>1993</v>
      </c>
      <c r="C24" s="130">
        <f>IF(Data!$B24= 0, " ",Data!C24)</f>
        <v>381.91500000000002</v>
      </c>
      <c r="D24" s="130">
        <f>IF(Data!$B24= 0, " ",LN(C24))</f>
        <v>5.9451980707578596</v>
      </c>
      <c r="E24" s="130">
        <f>IF(Data!$B24= 0, " ",ROW(B24)-1)</f>
        <v>23</v>
      </c>
      <c r="F24" s="130">
        <f>IF(Data!$B24= 0, " ",($C24-$T$5)^2)</f>
        <v>717.80769173777321</v>
      </c>
      <c r="G24" s="130">
        <f>IF(Data!$B24= 0, " ",($C24-$T$5)^3)</f>
        <v>19231.455823192242</v>
      </c>
      <c r="H24" s="130">
        <f>IF(Data!$B24= 0, " ",($C24-$T$5)^4)</f>
        <v>515247.88231791003</v>
      </c>
      <c r="I24" s="135">
        <f>IF(Data!$B24= 0, " ",(D24-$U$5)^2)</f>
        <v>9.1647622545628152E-3</v>
      </c>
      <c r="J24" s="135">
        <f>IF(Data!$B24= 0, " ",(D24-$U$5)^3)</f>
        <v>8.773680292831189E-4</v>
      </c>
      <c r="K24" s="135">
        <f>IF(Data!$B24= 0, " ",(E24-0.35)/$T$4)</f>
        <v>0.755</v>
      </c>
      <c r="L24" s="135">
        <f>IF(Data!$B24= 0, " ",(1-K24))</f>
        <v>0.245</v>
      </c>
      <c r="M24" s="135">
        <f>IF(Data!$B24= 0, " ",(1-$K24)^2)</f>
        <v>6.0024999999999995E-2</v>
      </c>
      <c r="N24" s="135">
        <f>IF(Data!$B24= 0, " ",(1-$K24)^3)</f>
        <v>1.4706124999999999E-2</v>
      </c>
      <c r="O24" s="136">
        <f>IF(Data!$B24= 0, " ",($C24*L24))</f>
        <v>93.569175000000001</v>
      </c>
      <c r="P24" s="136">
        <f>IF(Data!$B24= 0, " ",($C24*M24))</f>
        <v>22.924447874999998</v>
      </c>
      <c r="Q24" s="136">
        <f>IF(Data!$B24= 0, " ",($C24*N24))</f>
        <v>5.616489729375</v>
      </c>
      <c r="S24" s="138" t="s">
        <v>46</v>
      </c>
      <c r="T24" s="135">
        <f>T22*T13</f>
        <v>1.0984327874972102</v>
      </c>
    </row>
    <row r="25" spans="2:20" ht="18">
      <c r="B25" s="130">
        <f>IF(Data!$B25= 0, " ",Data!B25)</f>
        <v>1994</v>
      </c>
      <c r="C25" s="130">
        <f>IF(Data!$B25= 0, " ",Data!C25)</f>
        <v>308.51499999999999</v>
      </c>
      <c r="D25" s="130">
        <f>IF(Data!$B25= 0, " ",LN(C25))</f>
        <v>5.7317704645297018</v>
      </c>
      <c r="E25" s="130">
        <f>IF(Data!$B25= 0, " ",ROW(B25)-1)</f>
        <v>24</v>
      </c>
      <c r="F25" s="130">
        <f>IF(Data!$B25= 0, " ",($C25-$T$5)^2)</f>
        <v>2172.3118784044555</v>
      </c>
      <c r="G25" s="130">
        <f>IF(Data!$B25= 0, " ",($C25-$T$5)^3)</f>
        <v>-101247.25684946701</v>
      </c>
      <c r="H25" s="130">
        <f>IF(Data!$B25= 0, " ",($C25-$T$5)^4)</f>
        <v>4718938.8970570937</v>
      </c>
      <c r="I25" s="135">
        <f>IF(Data!$B25= 0, " ",(D25-$U$5)^2)</f>
        <v>1.3852075700876034E-2</v>
      </c>
      <c r="J25" s="135">
        <f>IF(Data!$B25= 0, " ",(D25-$U$5)^3)</f>
        <v>-1.6303178531876586E-3</v>
      </c>
      <c r="K25" s="135">
        <f>IF(Data!$B25= 0, " ",(E25-0.35)/$T$4)</f>
        <v>0.78833333333333333</v>
      </c>
      <c r="L25" s="135">
        <f>IF(Data!$B25= 0, " ",(1-K25))</f>
        <v>0.21166666666666667</v>
      </c>
      <c r="M25" s="135">
        <f>IF(Data!$B25= 0, " ",(1-$K25)^2)</f>
        <v>4.4802777777777782E-2</v>
      </c>
      <c r="N25" s="135">
        <f>IF(Data!$B25= 0, " ",(1-$K25)^3)</f>
        <v>9.4832546296296314E-3</v>
      </c>
      <c r="O25" s="136">
        <f>IF(Data!$B25= 0, " ",($C25*L25))</f>
        <v>65.302341666666663</v>
      </c>
      <c r="P25" s="136">
        <f>IF(Data!$B25= 0, " ",($C25*M25))</f>
        <v>13.822328986111112</v>
      </c>
      <c r="Q25" s="136">
        <f>IF(Data!$B25= 0, " ",($C25*N25))</f>
        <v>2.9257263020601858</v>
      </c>
      <c r="S25" s="132" t="s">
        <v>51</v>
      </c>
      <c r="T25" s="132">
        <f>MIN(Statistics!C4:C502)</f>
        <v>241.82499999999999</v>
      </c>
    </row>
    <row r="26" spans="2:20">
      <c r="B26" s="130">
        <f>IF(Data!$B26= 0, " ",Data!B26)</f>
        <v>1995</v>
      </c>
      <c r="C26" s="130">
        <f>IF(Data!$B26= 0, " ",Data!C26)</f>
        <v>464.66500000000002</v>
      </c>
      <c r="D26" s="130">
        <f>IF(Data!$B26= 0, " ",LN(C26))</f>
        <v>6.1413167158453534</v>
      </c>
      <c r="E26" s="130">
        <f>IF(Data!$B26= 0, " ",ROW(B26)-1)</f>
        <v>25</v>
      </c>
      <c r="F26" s="130">
        <f>IF(Data!$B26= 0, " ",($C26-$T$5)^2)</f>
        <v>11999.435158404425</v>
      </c>
      <c r="G26" s="130">
        <f>IF(Data!$B26= 0, " ",($C26-$T$5)^3)</f>
        <v>1314441.3261595927</v>
      </c>
      <c r="H26" s="130">
        <f>IF(Data!$B26= 0, " ",($C26-$T$5)^4)</f>
        <v>143986444.12075225</v>
      </c>
      <c r="I26" s="135">
        <f>IF(Data!$B26= 0, " ",(D26-$U$5)^2)</f>
        <v>8.5177245448167946E-2</v>
      </c>
      <c r="J26" s="135">
        <f>IF(Data!$B26= 0, " ",(D26-$U$5)^3)</f>
        <v>2.4859099173629415E-2</v>
      </c>
      <c r="K26" s="135">
        <f>IF(Data!$B26= 0, " ",(E26-0.35)/$T$4)</f>
        <v>0.82166666666666666</v>
      </c>
      <c r="L26" s="135">
        <f>IF(Data!$B26= 0, " ",(1-K26))</f>
        <v>0.17833333333333334</v>
      </c>
      <c r="M26" s="135">
        <f>IF(Data!$B26= 0, " ",(1-$K26)^2)</f>
        <v>3.1802777777777784E-2</v>
      </c>
      <c r="N26" s="135">
        <f>IF(Data!$B26= 0, " ",(1-$K26)^3)</f>
        <v>5.6714953703703719E-3</v>
      </c>
      <c r="O26" s="136">
        <f>IF(Data!$B26= 0, " ",($C26*L26))</f>
        <v>82.865258333333344</v>
      </c>
      <c r="P26" s="136">
        <f>IF(Data!$B26= 0, " ",($C26*M26))</f>
        <v>14.777637736111114</v>
      </c>
      <c r="Q26" s="136">
        <f>IF(Data!$B26= 0, " ",($C26*N26))</f>
        <v>2.635345396273149</v>
      </c>
    </row>
    <row r="27" spans="2:20">
      <c r="B27" s="130">
        <f>IF(Data!$B27= 0, " ",Data!B27)</f>
        <v>1996</v>
      </c>
      <c r="C27" s="130">
        <f>IF(Data!$B27= 0, " ",Data!C27)</f>
        <v>364.15899999999999</v>
      </c>
      <c r="D27" s="130">
        <f>IF(Data!$B27= 0, " ",LN(C27))</f>
        <v>5.8975905854484472</v>
      </c>
      <c r="E27" s="130">
        <f>IF(Data!$B27= 0, " ",ROW(B27)-1)</f>
        <v>26</v>
      </c>
      <c r="F27" s="130">
        <f>IF(Data!$B27= 0, " ",($C27-$T$5)^2)</f>
        <v>81.64809120444238</v>
      </c>
      <c r="G27" s="130">
        <f>IF(Data!$B27= 0, " ",($C27-$T$5)^3)</f>
        <v>737.76670891725166</v>
      </c>
      <c r="H27" s="130">
        <f>IF(Data!$B27= 0, " ",($C27-$T$5)^4)</f>
        <v>6666.410797328941</v>
      </c>
      <c r="I27" s="135">
        <f>IF(Data!$B27= 0, " ",(D27-$U$5)^2)</f>
        <v>2.3160425251979523E-3</v>
      </c>
      <c r="J27" s="135">
        <f>IF(Data!$B27= 0, " ",(D27-$U$5)^3)</f>
        <v>1.1146019381680327E-4</v>
      </c>
      <c r="K27" s="135">
        <f>IF(Data!$B27= 0, " ",(E27-0.35)/$T$4)</f>
        <v>0.85499999999999998</v>
      </c>
      <c r="L27" s="135">
        <f>IF(Data!$B27= 0, " ",(1-K27))</f>
        <v>0.14500000000000002</v>
      </c>
      <c r="M27" s="135">
        <f>IF(Data!$B27= 0, " ",(1-$K27)^2)</f>
        <v>2.1025000000000005E-2</v>
      </c>
      <c r="N27" s="135">
        <f>IF(Data!$B27= 0, " ",(1-$K27)^3)</f>
        <v>3.048625000000001E-3</v>
      </c>
      <c r="O27" s="136">
        <f>IF(Data!$B27= 0, " ",($C27*L27))</f>
        <v>52.803055000000008</v>
      </c>
      <c r="P27" s="136">
        <f>IF(Data!$B27= 0, " ",($C27*M27))</f>
        <v>7.6564429750000018</v>
      </c>
      <c r="Q27" s="136">
        <f>IF(Data!$B27= 0, " ",($C27*N27))</f>
        <v>1.1101842313750003</v>
      </c>
    </row>
    <row r="28" spans="2:20">
      <c r="B28" s="130">
        <f>IF(Data!$B28= 0, " ",Data!B28)</f>
        <v>1997</v>
      </c>
      <c r="C28" s="130">
        <f>IF(Data!$B28= 0, " ",Data!C28)</f>
        <v>358.35</v>
      </c>
      <c r="D28" s="130">
        <f>IF(Data!$B28= 0, " ",LN(C28))</f>
        <v>5.8815101624399286</v>
      </c>
      <c r="E28" s="130">
        <f>IF(Data!$B28= 0, " ",ROW(B28)-1)</f>
        <v>27</v>
      </c>
      <c r="F28" s="130">
        <f>IF(Data!$B28= 0, " ",($C28-$T$5)^2)</f>
        <v>10.413098737777238</v>
      </c>
      <c r="G28" s="130">
        <f>IF(Data!$B28= 0, " ",($C28-$T$5)^3)</f>
        <v>33.602375420223758</v>
      </c>
      <c r="H28" s="130">
        <f>IF(Data!$B28= 0, " ",($C28-$T$5)^4)</f>
        <v>108.43262532269792</v>
      </c>
      <c r="I28" s="135">
        <f>IF(Data!$B28= 0, " ",(D28-$U$5)^2)</f>
        <v>1.0268728263909401E-3</v>
      </c>
      <c r="J28" s="135">
        <f>IF(Data!$B28= 0, " ",(D28-$U$5)^3)</f>
        <v>3.2905992337974201E-5</v>
      </c>
      <c r="K28" s="135">
        <f>IF(Data!$B28= 0, " ",(E28-0.35)/$T$4)</f>
        <v>0.88833333333333331</v>
      </c>
      <c r="L28" s="135">
        <f>IF(Data!$B28= 0, " ",(1-K28))</f>
        <v>0.11166666666666669</v>
      </c>
      <c r="M28" s="135">
        <f>IF(Data!$B28= 0, " ",(1-$K28)^2)</f>
        <v>1.246944444444445E-2</v>
      </c>
      <c r="N28" s="135">
        <f>IF(Data!$B28= 0, " ",(1-$K28)^3)</f>
        <v>1.3924212962962972E-3</v>
      </c>
      <c r="O28" s="136">
        <f>IF(Data!$B28= 0, " ",($C28*L28))</f>
        <v>40.015750000000011</v>
      </c>
      <c r="P28" s="136">
        <f>IF(Data!$B28= 0, " ",($C28*M28))</f>
        <v>4.468425416666669</v>
      </c>
      <c r="Q28" s="136">
        <f>IF(Data!$B28= 0, " ",($C28*N28))</f>
        <v>0.49897417152777812</v>
      </c>
    </row>
    <row r="29" spans="2:20">
      <c r="B29" s="130">
        <f>IF(Data!$B29= 0, " ",Data!B29)</f>
        <v>1998</v>
      </c>
      <c r="C29" s="130">
        <f>IF(Data!$B29= 0, " ",Data!C29)</f>
        <v>298.03100000000001</v>
      </c>
      <c r="D29" s="130">
        <f>IF(Data!$B29= 0, " ",LN(C29))</f>
        <v>5.6971975079406247</v>
      </c>
      <c r="E29" s="130">
        <f>IF(Data!$B29= 0, " ",ROW(B29)-1)</f>
        <v>28</v>
      </c>
      <c r="F29" s="130">
        <f>IF(Data!$B29= 0, " ",($C29-$T$5)^2)</f>
        <v>3259.5040762711224</v>
      </c>
      <c r="G29" s="130">
        <f>IF(Data!$B29= 0, " ",($C29-$T$5)^3)</f>
        <v>-186091.82402274301</v>
      </c>
      <c r="H29" s="130">
        <f>IF(Data!$B29= 0, " ",($C29-$T$5)^4)</f>
        <v>10624366.823228063</v>
      </c>
      <c r="I29" s="135">
        <f>IF(Data!$B29= 0, " ",(D29-$U$5)^2)</f>
        <v>2.3185482315704341E-2</v>
      </c>
      <c r="J29" s="135">
        <f>IF(Data!$B29= 0, " ",(D29-$U$5)^3)</f>
        <v>-3.5304023383844045E-3</v>
      </c>
      <c r="K29" s="135">
        <f>IF(Data!$B29= 0, " ",(E29-0.35)/$T$4)</f>
        <v>0.92166666666666663</v>
      </c>
      <c r="L29" s="135">
        <f>IF(Data!$B29= 0, " ",(1-K29))</f>
        <v>7.8333333333333366E-2</v>
      </c>
      <c r="M29" s="135">
        <f>IF(Data!$B29= 0, " ",(1-$K29)^2)</f>
        <v>6.1361111111111165E-3</v>
      </c>
      <c r="N29" s="135">
        <f>IF(Data!$B29= 0, " ",(1-$K29)^3)</f>
        <v>4.8066203703703763E-4</v>
      </c>
      <c r="O29" s="136">
        <f>IF(Data!$B29= 0, " ",($C29*L29))</f>
        <v>23.345761666666675</v>
      </c>
      <c r="P29" s="136">
        <f>IF(Data!$B29= 0, " ",($C29*M29))</f>
        <v>1.8287513305555572</v>
      </c>
      <c r="Q29" s="136">
        <f>IF(Data!$B29= 0, " ",($C29*N29))</f>
        <v>0.14325218756018537</v>
      </c>
    </row>
    <row r="30" spans="2:20">
      <c r="B30" s="130">
        <f>IF(Data!$B30= 0, " ",Data!B30)</f>
        <v>1999</v>
      </c>
      <c r="C30" s="130">
        <f>IF(Data!$B30= 0, " ",Data!C30)</f>
        <v>298.03100000000001</v>
      </c>
      <c r="D30" s="130">
        <f>IF(Data!$B30= 0, " ",LN(C30))</f>
        <v>5.6971975079406247</v>
      </c>
      <c r="E30" s="130">
        <f>IF(Data!$B30= 0, " ",ROW(B30)-1)</f>
        <v>29</v>
      </c>
      <c r="F30" s="130">
        <f>IF(Data!$B30= 0, " ",($C30-$T$5)^2)</f>
        <v>3259.5040762711224</v>
      </c>
      <c r="G30" s="130">
        <f>IF(Data!$B30= 0, " ",($C30-$T$5)^3)</f>
        <v>-186091.82402274301</v>
      </c>
      <c r="H30" s="130">
        <f>IF(Data!$B30= 0, " ",($C30-$T$5)^4)</f>
        <v>10624366.823228063</v>
      </c>
      <c r="I30" s="135">
        <f>IF(Data!$B30= 0, " ",(D30-$U$5)^2)</f>
        <v>2.3185482315704341E-2</v>
      </c>
      <c r="J30" s="135">
        <f>IF(Data!$B30= 0, " ",(D30-$U$5)^3)</f>
        <v>-3.5304023383844045E-3</v>
      </c>
      <c r="K30" s="135">
        <f>IF(Data!$B30= 0, " ",(E30-0.35)/$T$4)</f>
        <v>0.95499999999999996</v>
      </c>
      <c r="L30" s="135">
        <f>IF(Data!$B30= 0, " ",(1-K30))</f>
        <v>4.500000000000004E-2</v>
      </c>
      <c r="M30" s="135">
        <f>IF(Data!$B30= 0, " ",(1-$K30)^2)</f>
        <v>2.0250000000000038E-3</v>
      </c>
      <c r="N30" s="135">
        <f>IF(Data!$B30= 0, " ",(1-$K30)^3)</f>
        <v>9.112500000000025E-5</v>
      </c>
      <c r="O30" s="136">
        <f>IF(Data!$B30= 0, " ",($C30*L30))</f>
        <v>13.411395000000013</v>
      </c>
      <c r="P30" s="136">
        <f>IF(Data!$B30= 0, " ",($C30*M30))</f>
        <v>0.60351277500000111</v>
      </c>
      <c r="Q30" s="136">
        <f>IF(Data!$B30= 0, " ",($C30*N30))</f>
        <v>2.7158074875000077E-2</v>
      </c>
    </row>
    <row r="31" spans="2:20">
      <c r="B31" s="130">
        <f>IF(Data!$B31= 0, " ",Data!B31)</f>
        <v>2000</v>
      </c>
      <c r="C31" s="130">
        <f>IF(Data!$B31= 0, " ",Data!C31)</f>
        <v>381.91500000000002</v>
      </c>
      <c r="D31" s="130">
        <f>IF(Data!$B31= 0, " ",LN(C31))</f>
        <v>5.9451980707578596</v>
      </c>
      <c r="E31" s="130">
        <f>IF(Data!$B31= 0, " ",ROW(B31)-1)</f>
        <v>30</v>
      </c>
      <c r="F31" s="130">
        <f>IF(Data!$B31= 0, " ",($C31-$T$5)^2)</f>
        <v>717.80769173777321</v>
      </c>
      <c r="G31" s="130">
        <f>IF(Data!$B31= 0, " ",($C31-$T$5)^3)</f>
        <v>19231.455823192242</v>
      </c>
      <c r="H31" s="130">
        <f>IF(Data!$B31= 0, " ",($C31-$T$5)^4)</f>
        <v>515247.88231791003</v>
      </c>
      <c r="I31" s="135">
        <f>IF(Data!$B31= 0, " ",(D31-$U$5)^2)</f>
        <v>9.1647622545628152E-3</v>
      </c>
      <c r="J31" s="135">
        <f>IF(Data!$B31= 0, " ",(D31-$U$5)^3)</f>
        <v>8.773680292831189E-4</v>
      </c>
      <c r="K31" s="135">
        <f>IF(Data!$B31= 0, " ",(E31-0.35)/$T$4)</f>
        <v>0.98833333333333329</v>
      </c>
      <c r="L31" s="135">
        <f>IF(Data!$B31= 0, " ",(1-K31))</f>
        <v>1.1666666666666714E-2</v>
      </c>
      <c r="M31" s="135">
        <f>IF(Data!$B31= 0, " ",(1-$K31)^2)</f>
        <v>1.3611111111111221E-4</v>
      </c>
      <c r="N31" s="135">
        <f>IF(Data!$B31= 0, " ",(1-$K31)^3)</f>
        <v>1.5879629629629822E-6</v>
      </c>
      <c r="O31" s="136">
        <f>IF(Data!$B31= 0, " ",($C31*L31))</f>
        <v>4.455675000000018</v>
      </c>
      <c r="P31" s="136">
        <f>IF(Data!$B31= 0, " ",($C31*M31))</f>
        <v>5.1982875000000421E-2</v>
      </c>
      <c r="Q31" s="136">
        <f>IF(Data!$B31= 0, " ",($C31*N31))</f>
        <v>6.064668750000074E-4</v>
      </c>
    </row>
    <row r="32" spans="2:20">
      <c r="B32" s="130">
        <f>IF(Data!$B32= 0, " ",Data!B32)</f>
        <v>2001</v>
      </c>
      <c r="C32" s="130">
        <f>IF(Data!$B32= 0, " ",Data!C32)</f>
        <v>303.24700000000001</v>
      </c>
      <c r="D32" s="130">
        <f>IF(Data!$B32= 0, " ",LN(C32))</f>
        <v>5.7145476549475251</v>
      </c>
      <c r="E32" s="130">
        <f>IF(Data!$B32= 0, " ",ROW(B32)-1)</f>
        <v>31</v>
      </c>
      <c r="F32" s="130">
        <f>IF(Data!$B32= 0, " ",($C32-$T$5)^2)</f>
        <v>2691.1262928044539</v>
      </c>
      <c r="G32" s="130">
        <f>IF(Data!$B32= 0, " ",($C32-$T$5)^3)</f>
        <v>-139605.04697394362</v>
      </c>
      <c r="H32" s="130">
        <f>IF(Data!$B32= 0, " ",($C32-$T$5)^4)</f>
        <v>7242160.7238234431</v>
      </c>
      <c r="I32" s="135">
        <f>IF(Data!$B32= 0, " ",(D32-$U$5)^2)</f>
        <v>1.820277255652715E-2</v>
      </c>
      <c r="J32" s="135">
        <f>IF(Data!$B32= 0, " ",(D32-$U$5)^3)</f>
        <v>-2.4558753153626259E-3</v>
      </c>
      <c r="K32" s="135">
        <f>IF(Data!$B32= 0, " ",(E32-0.35)/$T$4)</f>
        <v>1.0216666666666667</v>
      </c>
      <c r="L32" s="135">
        <f>IF(Data!$B32= 0, " ",(1-K32))</f>
        <v>-2.1666666666666723E-2</v>
      </c>
      <c r="M32" s="135">
        <f>IF(Data!$B32= 0, " ",(1-$K32)^2)</f>
        <v>4.6944444444444686E-4</v>
      </c>
      <c r="N32" s="135">
        <f>IF(Data!$B32= 0, " ",(1-$K32)^3)</f>
        <v>-1.0171296296296375E-5</v>
      </c>
      <c r="O32" s="136">
        <f>IF(Data!$B32= 0, " ",($C32*L32))</f>
        <v>-6.5703516666666841</v>
      </c>
      <c r="P32" s="136">
        <f>IF(Data!$B32= 0, " ",($C32*M32))</f>
        <v>0.14235761944444519</v>
      </c>
      <c r="Q32" s="136">
        <f>IF(Data!$B32= 0, " ",($C32*N32))</f>
        <v>-3.0844150879629868E-3</v>
      </c>
    </row>
    <row r="33" spans="2:17">
      <c r="B33" s="130">
        <f>IF(Data!$B33= 0, " ",Data!B33)</f>
        <v>2002</v>
      </c>
      <c r="C33" s="130">
        <f>IF(Data!$B33= 0, " ",Data!C33)</f>
        <v>303.24700000000001</v>
      </c>
      <c r="D33" s="130">
        <f>IF(Data!$B33= 0, " ",LN(C33))</f>
        <v>5.7145476549475251</v>
      </c>
      <c r="E33" s="130">
        <f>IF(Data!$B33= 0, " ",ROW(B33)-1)</f>
        <v>32</v>
      </c>
      <c r="F33" s="130">
        <f>IF(Data!$B33= 0, " ",($C33-$T$5)^2)</f>
        <v>2691.1262928044539</v>
      </c>
      <c r="G33" s="130">
        <f>IF(Data!$B33= 0, " ",($C33-$T$5)^3)</f>
        <v>-139605.04697394362</v>
      </c>
      <c r="H33" s="130">
        <f>IF(Data!$B33= 0, " ",($C33-$T$5)^4)</f>
        <v>7242160.7238234431</v>
      </c>
      <c r="I33" s="135">
        <f>IF(Data!$B33= 0, " ",(D33-$U$5)^2)</f>
        <v>1.820277255652715E-2</v>
      </c>
      <c r="J33" s="135">
        <f>IF(Data!$B33= 0, " ",(D33-$U$5)^3)</f>
        <v>-2.4558753153626259E-3</v>
      </c>
      <c r="K33" s="135">
        <f>IF(Data!$B33= 0, " ",(E33-0.35)/$T$4)</f>
        <v>1.0549999999999999</v>
      </c>
      <c r="L33" s="135">
        <f>IF(Data!$B33= 0, " ",(1-K33))</f>
        <v>-5.4999999999999938E-2</v>
      </c>
      <c r="M33" s="135">
        <f>IF(Data!$B33= 0, " ",(1-$K33)^2)</f>
        <v>3.024999999999993E-3</v>
      </c>
      <c r="N33" s="135">
        <f>IF(Data!$B33= 0, " ",(1-$K33)^3)</f>
        <v>-1.6637499999999942E-4</v>
      </c>
      <c r="O33" s="136">
        <f>IF(Data!$B33= 0, " ",($C33*L33))</f>
        <v>-16.67858499999998</v>
      </c>
      <c r="P33" s="136">
        <f>IF(Data!$B33= 0, " ",($C33*M33))</f>
        <v>0.91732217499999791</v>
      </c>
      <c r="Q33" s="136">
        <f>IF(Data!$B33= 0, " ",($C33*N33))</f>
        <v>-5.045271962499983E-2</v>
      </c>
    </row>
    <row r="34" spans="2:17">
      <c r="B34" s="130" t="str">
        <f>IF(Data!$B34= 0, " ",Data!B34)</f>
        <v xml:space="preserve"> </v>
      </c>
      <c r="C34" s="130" t="str">
        <f>IF(Data!$B34= 0, " ",Data!C34)</f>
        <v xml:space="preserve"> </v>
      </c>
      <c r="D34" s="130" t="str">
        <f>IF(Data!$B34= 0, " ",LN(C34))</f>
        <v xml:space="preserve"> </v>
      </c>
      <c r="E34" s="130" t="str">
        <f>IF(Data!$B34= 0, " ",ROW(B34)-1)</f>
        <v xml:space="preserve"> </v>
      </c>
      <c r="F34" s="130" t="str">
        <f>IF(Data!$B34= 0, " ",($C34-$T$5)^2)</f>
        <v xml:space="preserve"> </v>
      </c>
      <c r="G34" s="130" t="str">
        <f>IF(Data!$B34= 0, " ",($C34-$T$5)^3)</f>
        <v xml:space="preserve"> </v>
      </c>
      <c r="H34" s="130" t="str">
        <f>IF(Data!$B34= 0, " ",($C34-$T$5)^4)</f>
        <v xml:space="preserve"> </v>
      </c>
      <c r="I34" s="135" t="str">
        <f>IF(Data!$B34= 0, " ",(D34-$U$5)^2)</f>
        <v xml:space="preserve"> </v>
      </c>
      <c r="J34" s="135" t="str">
        <f>IF(Data!$B34= 0, " ",(D34-$U$5)^3)</f>
        <v xml:space="preserve"> </v>
      </c>
      <c r="K34" s="135" t="str">
        <f>IF(Data!$B34= 0, " ",(E34-0.35)/$T$4)</f>
        <v xml:space="preserve"> </v>
      </c>
      <c r="L34" s="135" t="str">
        <f>IF(Data!$B34= 0, " ",(1-K34))</f>
        <v xml:space="preserve"> </v>
      </c>
      <c r="M34" s="135" t="str">
        <f>IF(Data!$B34= 0, " ",(1-$K34)^2)</f>
        <v xml:space="preserve"> </v>
      </c>
      <c r="N34" s="135" t="str">
        <f>IF(Data!$B34= 0, " ",(1-$K34)^3)</f>
        <v xml:space="preserve"> </v>
      </c>
      <c r="O34" s="136" t="str">
        <f>IF(Data!$B34= 0, " ",($C34*L34))</f>
        <v xml:space="preserve"> </v>
      </c>
      <c r="P34" s="136" t="str">
        <f>IF(Data!$B34= 0, " ",($C34*M34))</f>
        <v xml:space="preserve"> </v>
      </c>
      <c r="Q34" s="136" t="str">
        <f>IF(Data!$B34= 0, " ",($C34*N34))</f>
        <v xml:space="preserve"> </v>
      </c>
    </row>
    <row r="35" spans="2:17">
      <c r="B35" s="130" t="str">
        <f>IF(Data!$B35= 0, " ",Data!B35)</f>
        <v xml:space="preserve"> </v>
      </c>
      <c r="C35" s="130" t="str">
        <f>IF(Data!$B35= 0, " ",Data!C35)</f>
        <v xml:space="preserve"> </v>
      </c>
      <c r="D35" s="130" t="str">
        <f>IF(Data!$B35= 0, " ",LN(C35))</f>
        <v xml:space="preserve"> </v>
      </c>
      <c r="E35" s="130" t="str">
        <f>IF(Data!$B35= 0, " ",ROW(B35)-1)</f>
        <v xml:space="preserve"> </v>
      </c>
      <c r="F35" s="130" t="str">
        <f>IF(Data!$B35= 0, " ",($C35-$T$5)^2)</f>
        <v xml:space="preserve"> </v>
      </c>
      <c r="G35" s="130" t="str">
        <f>IF(Data!$B35= 0, " ",($C35-$T$5)^3)</f>
        <v xml:space="preserve"> </v>
      </c>
      <c r="H35" s="130" t="str">
        <f>IF(Data!$B35= 0, " ",($C35-$T$5)^4)</f>
        <v xml:space="preserve"> </v>
      </c>
      <c r="I35" s="135" t="str">
        <f>IF(Data!$B35= 0, " ",(D35-$U$5)^2)</f>
        <v xml:space="preserve"> </v>
      </c>
      <c r="J35" s="135" t="str">
        <f>IF(Data!$B35= 0, " ",(D35-$U$5)^3)</f>
        <v xml:space="preserve"> </v>
      </c>
      <c r="K35" s="135" t="str">
        <f>IF(Data!$B35= 0, " ",(E35-0.35)/$T$4)</f>
        <v xml:space="preserve"> </v>
      </c>
      <c r="L35" s="135" t="str">
        <f>IF(Data!$B35= 0, " ",(1-K35))</f>
        <v xml:space="preserve"> </v>
      </c>
      <c r="M35" s="135" t="str">
        <f>IF(Data!$B35= 0, " ",(1-$K35)^2)</f>
        <v xml:space="preserve"> </v>
      </c>
      <c r="N35" s="135" t="str">
        <f>IF(Data!$B35= 0, " ",(1-$K35)^3)</f>
        <v xml:space="preserve"> </v>
      </c>
      <c r="O35" s="136" t="str">
        <f>IF(Data!$B35= 0, " ",($C35*L35))</f>
        <v xml:space="preserve"> </v>
      </c>
      <c r="P35" s="136" t="str">
        <f>IF(Data!$B35= 0, " ",($C35*M35))</f>
        <v xml:space="preserve"> </v>
      </c>
      <c r="Q35" s="136" t="str">
        <f>IF(Data!$B35= 0, " ",($C35*N35))</f>
        <v xml:space="preserve"> </v>
      </c>
    </row>
    <row r="36" spans="2:17">
      <c r="B36" s="130" t="str">
        <f>IF(Data!$B36= 0, " ",Data!B36)</f>
        <v xml:space="preserve"> </v>
      </c>
      <c r="C36" s="130" t="str">
        <f>IF(Data!$B36= 0, " ",Data!C36)</f>
        <v xml:space="preserve"> </v>
      </c>
      <c r="D36" s="130" t="str">
        <f>IF(Data!$B36= 0, " ",LN(C36))</f>
        <v xml:space="preserve"> </v>
      </c>
      <c r="E36" s="130" t="str">
        <f>IF(Data!$B36= 0, " ",ROW(B36)-1)</f>
        <v xml:space="preserve"> </v>
      </c>
      <c r="F36" s="130" t="str">
        <f>IF(Data!$B36= 0, " ",($C36-$T$5)^2)</f>
        <v xml:space="preserve"> </v>
      </c>
      <c r="G36" s="130" t="str">
        <f>IF(Data!$B36= 0, " ",($C36-$T$5)^3)</f>
        <v xml:space="preserve"> </v>
      </c>
      <c r="H36" s="130" t="str">
        <f>IF(Data!$B36= 0, " ",($C36-$T$5)^4)</f>
        <v xml:space="preserve"> </v>
      </c>
      <c r="I36" s="135" t="str">
        <f>IF(Data!$B36= 0, " ",(D36-$U$5)^2)</f>
        <v xml:space="preserve"> </v>
      </c>
      <c r="J36" s="135" t="str">
        <f>IF(Data!$B36= 0, " ",(D36-$U$5)^3)</f>
        <v xml:space="preserve"> </v>
      </c>
      <c r="K36" s="135" t="str">
        <f>IF(Data!$B36= 0, " ",(E36-0.35)/$T$4)</f>
        <v xml:space="preserve"> </v>
      </c>
      <c r="L36" s="135" t="str">
        <f>IF(Data!$B36= 0, " ",(1-K36))</f>
        <v xml:space="preserve"> </v>
      </c>
      <c r="M36" s="135" t="str">
        <f>IF(Data!$B36= 0, " ",(1-$K36)^2)</f>
        <v xml:space="preserve"> </v>
      </c>
      <c r="N36" s="135" t="str">
        <f>IF(Data!$B36= 0, " ",(1-$K36)^3)</f>
        <v xml:space="preserve"> </v>
      </c>
      <c r="O36" s="136" t="str">
        <f>IF(Data!$B36= 0, " ",($C36*L36))</f>
        <v xml:space="preserve"> </v>
      </c>
      <c r="P36" s="136" t="str">
        <f>IF(Data!$B36= 0, " ",($C36*M36))</f>
        <v xml:space="preserve"> </v>
      </c>
      <c r="Q36" s="136" t="str">
        <f>IF(Data!$B36= 0, " ",($C36*N36))</f>
        <v xml:space="preserve"> </v>
      </c>
    </row>
    <row r="37" spans="2:17">
      <c r="B37" s="130" t="str">
        <f>IF(Data!$B37= 0, " ",Data!B37)</f>
        <v xml:space="preserve"> </v>
      </c>
      <c r="C37" s="130" t="str">
        <f>IF(Data!$B37= 0, " ",Data!C37)</f>
        <v xml:space="preserve"> </v>
      </c>
      <c r="D37" s="130" t="str">
        <f>IF(Data!$B37= 0, " ",LN(C37))</f>
        <v xml:space="preserve"> </v>
      </c>
      <c r="E37" s="130" t="str">
        <f>IF(Data!$B37= 0, " ",ROW(B37)-1)</f>
        <v xml:space="preserve"> </v>
      </c>
      <c r="F37" s="130" t="str">
        <f>IF(Data!$B37= 0, " ",($C37-$T$5)^2)</f>
        <v xml:space="preserve"> </v>
      </c>
      <c r="G37" s="130" t="str">
        <f>IF(Data!$B37= 0, " ",($C37-$T$5)^3)</f>
        <v xml:space="preserve"> </v>
      </c>
      <c r="H37" s="130" t="str">
        <f>IF(Data!$B37= 0, " ",($C37-$T$5)^4)</f>
        <v xml:space="preserve"> </v>
      </c>
      <c r="I37" s="135" t="str">
        <f>IF(Data!$B37= 0, " ",(D37-$U$5)^2)</f>
        <v xml:space="preserve"> </v>
      </c>
      <c r="J37" s="135" t="str">
        <f>IF(Data!$B37= 0, " ",(D37-$U$5)^3)</f>
        <v xml:space="preserve"> </v>
      </c>
      <c r="K37" s="135" t="str">
        <f>IF(Data!$B37= 0, " ",(E37-0.35)/$T$4)</f>
        <v xml:space="preserve"> </v>
      </c>
      <c r="L37" s="135" t="str">
        <f>IF(Data!$B37= 0, " ",(1-K37))</f>
        <v xml:space="preserve"> </v>
      </c>
      <c r="M37" s="135" t="str">
        <f>IF(Data!$B37= 0, " ",(1-$K37)^2)</f>
        <v xml:space="preserve"> </v>
      </c>
      <c r="N37" s="135" t="str">
        <f>IF(Data!$B37= 0, " ",(1-$K37)^3)</f>
        <v xml:space="preserve"> </v>
      </c>
      <c r="O37" s="136" t="str">
        <f>IF(Data!$B37= 0, " ",($C37*L37))</f>
        <v xml:space="preserve"> </v>
      </c>
      <c r="P37" s="136" t="str">
        <f>IF(Data!$B37= 0, " ",($C37*M37))</f>
        <v xml:space="preserve"> </v>
      </c>
      <c r="Q37" s="136" t="str">
        <f>IF(Data!$B37= 0, " ",($C37*N37))</f>
        <v xml:space="preserve"> </v>
      </c>
    </row>
    <row r="38" spans="2:17">
      <c r="B38" s="130" t="str">
        <f>IF(Data!$B38= 0, " ",Data!B38)</f>
        <v xml:space="preserve"> </v>
      </c>
      <c r="C38" s="130" t="str">
        <f>IF(Data!$B38= 0, " ",Data!C38)</f>
        <v xml:space="preserve"> </v>
      </c>
      <c r="D38" s="130" t="str">
        <f>IF(Data!$B38= 0, " ",LN(C38))</f>
        <v xml:space="preserve"> </v>
      </c>
      <c r="E38" s="130" t="str">
        <f>IF(Data!$B38= 0, " ",ROW(B38)-1)</f>
        <v xml:space="preserve"> </v>
      </c>
      <c r="F38" s="130" t="str">
        <f>IF(Data!$B38= 0, " ",($C38-$T$5)^2)</f>
        <v xml:space="preserve"> </v>
      </c>
      <c r="G38" s="130" t="str">
        <f>IF(Data!$B38= 0, " ",($C38-$T$5)^3)</f>
        <v xml:space="preserve"> </v>
      </c>
      <c r="H38" s="130" t="str">
        <f>IF(Data!$B38= 0, " ",($C38-$T$5)^4)</f>
        <v xml:space="preserve"> </v>
      </c>
      <c r="I38" s="135" t="str">
        <f>IF(Data!$B38= 0, " ",(D38-$U$5)^2)</f>
        <v xml:space="preserve"> </v>
      </c>
      <c r="J38" s="135" t="str">
        <f>IF(Data!$B38= 0, " ",(D38-$U$5)^3)</f>
        <v xml:space="preserve"> </v>
      </c>
      <c r="K38" s="135" t="str">
        <f>IF(Data!$B38= 0, " ",(E38-0.35)/$T$4)</f>
        <v xml:space="preserve"> </v>
      </c>
      <c r="L38" s="135" t="str">
        <f>IF(Data!$B38= 0, " ",(1-K38))</f>
        <v xml:space="preserve"> </v>
      </c>
      <c r="M38" s="135" t="str">
        <f>IF(Data!$B38= 0, " ",(1-$K38)^2)</f>
        <v xml:space="preserve"> </v>
      </c>
      <c r="N38" s="135" t="str">
        <f>IF(Data!$B38= 0, " ",(1-$K38)^3)</f>
        <v xml:space="preserve"> </v>
      </c>
      <c r="O38" s="136" t="str">
        <f>IF(Data!$B38= 0, " ",($C38*L38))</f>
        <v xml:space="preserve"> </v>
      </c>
      <c r="P38" s="136" t="str">
        <f>IF(Data!$B38= 0, " ",($C38*M38))</f>
        <v xml:space="preserve"> </v>
      </c>
      <c r="Q38" s="136" t="str">
        <f>IF(Data!$B38= 0, " ",($C38*N38))</f>
        <v xml:space="preserve"> </v>
      </c>
    </row>
    <row r="39" spans="2:17">
      <c r="B39" s="130" t="str">
        <f>IF(Data!$B39= 0, " ",Data!B39)</f>
        <v xml:space="preserve"> </v>
      </c>
      <c r="C39" s="130" t="str">
        <f>IF(Data!$B39= 0, " ",Data!C39)</f>
        <v xml:space="preserve"> </v>
      </c>
      <c r="D39" s="130" t="str">
        <f>IF(Data!$B39= 0, " ",LN(C39))</f>
        <v xml:space="preserve"> </v>
      </c>
      <c r="E39" s="130" t="str">
        <f>IF(Data!$B39= 0, " ",ROW(B39)-1)</f>
        <v xml:space="preserve"> </v>
      </c>
      <c r="F39" s="130" t="str">
        <f>IF(Data!$B39= 0, " ",($C39-$T$5)^2)</f>
        <v xml:space="preserve"> </v>
      </c>
      <c r="G39" s="130" t="str">
        <f>IF(Data!$B39= 0, " ",($C39-$T$5)^3)</f>
        <v xml:space="preserve"> </v>
      </c>
      <c r="H39" s="130" t="str">
        <f>IF(Data!$B39= 0, " ",($C39-$T$5)^4)</f>
        <v xml:space="preserve"> </v>
      </c>
      <c r="I39" s="135" t="str">
        <f>IF(Data!$B39= 0, " ",(D39-$U$5)^2)</f>
        <v xml:space="preserve"> </v>
      </c>
      <c r="J39" s="135" t="str">
        <f>IF(Data!$B39= 0, " ",(D39-$U$5)^3)</f>
        <v xml:space="preserve"> </v>
      </c>
      <c r="K39" s="135" t="str">
        <f>IF(Data!$B39= 0, " ",(E39-0.35)/$T$4)</f>
        <v xml:space="preserve"> </v>
      </c>
      <c r="L39" s="135" t="str">
        <f>IF(Data!$B39= 0, " ",(1-K39))</f>
        <v xml:space="preserve"> </v>
      </c>
      <c r="M39" s="135" t="str">
        <f>IF(Data!$B39= 0, " ",(1-$K39)^2)</f>
        <v xml:space="preserve"> </v>
      </c>
      <c r="N39" s="135" t="str">
        <f>IF(Data!$B39= 0, " ",(1-$K39)^3)</f>
        <v xml:space="preserve"> </v>
      </c>
      <c r="O39" s="136" t="str">
        <f>IF(Data!$B39= 0, " ",($C39*L39))</f>
        <v xml:space="preserve"> </v>
      </c>
      <c r="P39" s="136" t="str">
        <f>IF(Data!$B39= 0, " ",($C39*M39))</f>
        <v xml:space="preserve"> </v>
      </c>
      <c r="Q39" s="136" t="str">
        <f>IF(Data!$B39= 0, " ",($C39*N39))</f>
        <v xml:space="preserve"> </v>
      </c>
    </row>
    <row r="40" spans="2:17">
      <c r="B40" s="130" t="str">
        <f>IF(Data!$B40= 0, " ",Data!B40)</f>
        <v xml:space="preserve"> </v>
      </c>
      <c r="C40" s="130" t="str">
        <f>IF(Data!$B40= 0, " ",Data!C40)</f>
        <v xml:space="preserve"> </v>
      </c>
      <c r="D40" s="130" t="str">
        <f>IF(Data!$B40= 0, " ",LN(C40))</f>
        <v xml:space="preserve"> </v>
      </c>
      <c r="E40" s="130" t="str">
        <f>IF(Data!$B40= 0, " ",ROW(B40)-1)</f>
        <v xml:space="preserve"> </v>
      </c>
      <c r="F40" s="130" t="str">
        <f>IF(Data!$B40= 0, " ",($C40-$T$5)^2)</f>
        <v xml:space="preserve"> </v>
      </c>
      <c r="G40" s="130" t="str">
        <f>IF(Data!$B40= 0, " ",($C40-$T$5)^3)</f>
        <v xml:space="preserve"> </v>
      </c>
      <c r="H40" s="130" t="str">
        <f>IF(Data!$B40= 0, " ",($C40-$T$5)^4)</f>
        <v xml:space="preserve"> </v>
      </c>
      <c r="I40" s="135" t="str">
        <f>IF(Data!$B40= 0, " ",(D40-$U$5)^2)</f>
        <v xml:space="preserve"> </v>
      </c>
      <c r="J40" s="135" t="str">
        <f>IF(Data!$B40= 0, " ",(D40-$U$5)^3)</f>
        <v xml:space="preserve"> </v>
      </c>
      <c r="K40" s="135" t="str">
        <f>IF(Data!$B40= 0, " ",(E40-0.35)/$T$4)</f>
        <v xml:space="preserve"> </v>
      </c>
      <c r="L40" s="135" t="str">
        <f>IF(Data!$B40= 0, " ",(1-K40))</f>
        <v xml:space="preserve"> </v>
      </c>
      <c r="M40" s="135" t="str">
        <f>IF(Data!$B40= 0, " ",(1-$K40)^2)</f>
        <v xml:space="preserve"> </v>
      </c>
      <c r="N40" s="135" t="str">
        <f>IF(Data!$B40= 0, " ",(1-$K40)^3)</f>
        <v xml:space="preserve"> </v>
      </c>
      <c r="O40" s="136" t="str">
        <f>IF(Data!$B40= 0, " ",($C40*L40))</f>
        <v xml:space="preserve"> </v>
      </c>
      <c r="P40" s="136" t="str">
        <f>IF(Data!$B40= 0, " ",($C40*M40))</f>
        <v xml:space="preserve"> </v>
      </c>
      <c r="Q40" s="136" t="str">
        <f>IF(Data!$B40= 0, " ",($C40*N40))</f>
        <v xml:space="preserve"> </v>
      </c>
    </row>
    <row r="41" spans="2:17">
      <c r="B41" s="130" t="str">
        <f>IF(Data!$B41= 0, " ",Data!B41)</f>
        <v xml:space="preserve"> </v>
      </c>
      <c r="C41" s="130" t="str">
        <f>IF(Data!$B41= 0, " ",Data!C41)</f>
        <v xml:space="preserve"> </v>
      </c>
      <c r="D41" s="130" t="str">
        <f>IF(Data!$B41= 0, " ",LN(C41))</f>
        <v xml:space="preserve"> </v>
      </c>
      <c r="E41" s="130" t="str">
        <f>IF(Data!$B41= 0, " ",ROW(B41)-1)</f>
        <v xml:space="preserve"> </v>
      </c>
      <c r="F41" s="130" t="str">
        <f>IF(Data!$B41= 0, " ",($C41-$T$5)^2)</f>
        <v xml:space="preserve"> </v>
      </c>
      <c r="G41" s="130" t="str">
        <f>IF(Data!$B41= 0, " ",($C41-$T$5)^3)</f>
        <v xml:space="preserve"> </v>
      </c>
      <c r="H41" s="130" t="str">
        <f>IF(Data!$B41= 0, " ",($C41-$T$5)^4)</f>
        <v xml:space="preserve"> </v>
      </c>
      <c r="I41" s="135" t="str">
        <f>IF(Data!$B41= 0, " ",(D41-$U$5)^2)</f>
        <v xml:space="preserve"> </v>
      </c>
      <c r="J41" s="135" t="str">
        <f>IF(Data!$B41= 0, " ",(D41-$U$5)^3)</f>
        <v xml:space="preserve"> </v>
      </c>
      <c r="K41" s="135" t="str">
        <f>IF(Data!$B41= 0, " ",(E41-0.35)/$T$4)</f>
        <v xml:space="preserve"> </v>
      </c>
      <c r="L41" s="135" t="str">
        <f>IF(Data!$B41= 0, " ",(1-K41))</f>
        <v xml:space="preserve"> </v>
      </c>
      <c r="M41" s="135" t="str">
        <f>IF(Data!$B41= 0, " ",(1-$K41)^2)</f>
        <v xml:space="preserve"> </v>
      </c>
      <c r="N41" s="135" t="str">
        <f>IF(Data!$B41= 0, " ",(1-$K41)^3)</f>
        <v xml:space="preserve"> </v>
      </c>
      <c r="O41" s="136" t="str">
        <f>IF(Data!$B41= 0, " ",($C41*L41))</f>
        <v xml:space="preserve"> </v>
      </c>
      <c r="P41" s="136" t="str">
        <f>IF(Data!$B41= 0, " ",($C41*M41))</f>
        <v xml:space="preserve"> </v>
      </c>
      <c r="Q41" s="136" t="str">
        <f>IF(Data!$B41= 0, " ",($C41*N41))</f>
        <v xml:space="preserve"> </v>
      </c>
    </row>
    <row r="42" spans="2:17">
      <c r="B42" s="130" t="str">
        <f>IF(Data!$B42= 0, " ",Data!B42)</f>
        <v xml:space="preserve"> </v>
      </c>
      <c r="C42" s="130" t="str">
        <f>IF(Data!$B42= 0, " ",Data!C42)</f>
        <v xml:space="preserve"> </v>
      </c>
      <c r="D42" s="130" t="str">
        <f>IF(Data!$B42= 0, " ",LN(C42))</f>
        <v xml:space="preserve"> </v>
      </c>
      <c r="E42" s="130" t="str">
        <f>IF(Data!$B42= 0, " ",ROW(B42)-1)</f>
        <v xml:space="preserve"> </v>
      </c>
      <c r="F42" s="130" t="str">
        <f>IF(Data!$B42= 0, " ",($C42-$T$5)^2)</f>
        <v xml:space="preserve"> </v>
      </c>
      <c r="G42" s="130" t="str">
        <f>IF(Data!$B42= 0, " ",($C42-$T$5)^3)</f>
        <v xml:space="preserve"> </v>
      </c>
      <c r="H42" s="130" t="str">
        <f>IF(Data!$B42= 0, " ",($C42-$T$5)^4)</f>
        <v xml:space="preserve"> </v>
      </c>
      <c r="I42" s="135" t="str">
        <f>IF(Data!$B42= 0, " ",(D42-$U$5)^2)</f>
        <v xml:space="preserve"> </v>
      </c>
      <c r="J42" s="135" t="str">
        <f>IF(Data!$B42= 0, " ",(D42-$U$5)^3)</f>
        <v xml:space="preserve"> </v>
      </c>
      <c r="K42" s="135" t="str">
        <f>IF(Data!$B42= 0, " ",(E42-0.35)/$T$4)</f>
        <v xml:space="preserve"> </v>
      </c>
      <c r="L42" s="135" t="str">
        <f>IF(Data!$B42= 0, " ",(1-K42))</f>
        <v xml:space="preserve"> </v>
      </c>
      <c r="M42" s="135" t="str">
        <f>IF(Data!$B42= 0, " ",(1-$K42)^2)</f>
        <v xml:space="preserve"> </v>
      </c>
      <c r="N42" s="135" t="str">
        <f>IF(Data!$B42= 0, " ",(1-$K42)^3)</f>
        <v xml:space="preserve"> </v>
      </c>
      <c r="O42" s="136" t="str">
        <f>IF(Data!$B42= 0, " ",($C42*L42))</f>
        <v xml:space="preserve"> </v>
      </c>
      <c r="P42" s="136" t="str">
        <f>IF(Data!$B42= 0, " ",($C42*M42))</f>
        <v xml:space="preserve"> </v>
      </c>
      <c r="Q42" s="136" t="str">
        <f>IF(Data!$B42= 0, " ",($C42*N42))</f>
        <v xml:space="preserve"> </v>
      </c>
    </row>
    <row r="43" spans="2:17">
      <c r="B43" s="130" t="str">
        <f>IF(Data!$B43= 0, " ",Data!B43)</f>
        <v xml:space="preserve"> </v>
      </c>
      <c r="C43" s="130" t="str">
        <f>IF(Data!$B43= 0, " ",Data!C43)</f>
        <v xml:space="preserve"> </v>
      </c>
      <c r="D43" s="130" t="str">
        <f>IF(Data!$B43= 0, " ",LN(C43))</f>
        <v xml:space="preserve"> </v>
      </c>
      <c r="E43" s="130" t="str">
        <f>IF(Data!$B43= 0, " ",ROW(B43)-1)</f>
        <v xml:space="preserve"> </v>
      </c>
      <c r="F43" s="130" t="str">
        <f>IF(Data!$B43= 0, " ",($C43-$T$5)^2)</f>
        <v xml:space="preserve"> </v>
      </c>
      <c r="G43" s="130" t="str">
        <f>IF(Data!$B43= 0, " ",($C43-$T$5)^3)</f>
        <v xml:space="preserve"> </v>
      </c>
      <c r="H43" s="130" t="str">
        <f>IF(Data!$B43= 0, " ",($C43-$T$5)^4)</f>
        <v xml:space="preserve"> </v>
      </c>
      <c r="I43" s="135" t="str">
        <f>IF(Data!$B43= 0, " ",(D43-$U$5)^2)</f>
        <v xml:space="preserve"> </v>
      </c>
      <c r="J43" s="135" t="str">
        <f>IF(Data!$B43= 0, " ",(D43-$U$5)^3)</f>
        <v xml:space="preserve"> </v>
      </c>
      <c r="K43" s="135" t="str">
        <f>IF(Data!$B43= 0, " ",(E43-0.35)/$T$4)</f>
        <v xml:space="preserve"> </v>
      </c>
      <c r="L43" s="135" t="str">
        <f>IF(Data!$B43= 0, " ",(1-K43))</f>
        <v xml:space="preserve"> </v>
      </c>
      <c r="M43" s="135" t="str">
        <f>IF(Data!$B43= 0, " ",(1-$K43)^2)</f>
        <v xml:space="preserve"> </v>
      </c>
      <c r="N43" s="135" t="str">
        <f>IF(Data!$B43= 0, " ",(1-$K43)^3)</f>
        <v xml:space="preserve"> </v>
      </c>
      <c r="O43" s="136" t="str">
        <f>IF(Data!$B43= 0, " ",($C43*L43))</f>
        <v xml:space="preserve"> </v>
      </c>
      <c r="P43" s="136" t="str">
        <f>IF(Data!$B43= 0, " ",($C43*M43))</f>
        <v xml:space="preserve"> </v>
      </c>
      <c r="Q43" s="136" t="str">
        <f>IF(Data!$B43= 0, " ",($C43*N43))</f>
        <v xml:space="preserve"> </v>
      </c>
    </row>
    <row r="44" spans="2:17">
      <c r="B44" s="130" t="str">
        <f>IF(Data!$B44= 0, " ",Data!B44)</f>
        <v xml:space="preserve"> </v>
      </c>
      <c r="C44" s="130" t="str">
        <f>IF(Data!$B44= 0, " ",Data!C44)</f>
        <v xml:space="preserve"> </v>
      </c>
      <c r="D44" s="130" t="str">
        <f>IF(Data!$B44= 0, " ",LN(C44))</f>
        <v xml:space="preserve"> </v>
      </c>
      <c r="E44" s="130" t="str">
        <f>IF(Data!$B44= 0, " ",ROW(B44)-1)</f>
        <v xml:space="preserve"> </v>
      </c>
      <c r="F44" s="130" t="str">
        <f>IF(Data!$B44= 0, " ",($C44-$T$5)^2)</f>
        <v xml:space="preserve"> </v>
      </c>
      <c r="G44" s="130" t="str">
        <f>IF(Data!$B44= 0, " ",($C44-$T$5)^3)</f>
        <v xml:space="preserve"> </v>
      </c>
      <c r="H44" s="130" t="str">
        <f>IF(Data!$B44= 0, " ",($C44-$T$5)^4)</f>
        <v xml:space="preserve"> </v>
      </c>
      <c r="I44" s="135" t="str">
        <f>IF(Data!$B44= 0, " ",(D44-$U$5)^2)</f>
        <v xml:space="preserve"> </v>
      </c>
      <c r="J44" s="135" t="str">
        <f>IF(Data!$B44= 0, " ",(D44-$U$5)^3)</f>
        <v xml:space="preserve"> </v>
      </c>
      <c r="K44" s="135" t="str">
        <f>IF(Data!$B44= 0, " ",(E44-0.35)/$T$4)</f>
        <v xml:space="preserve"> </v>
      </c>
      <c r="L44" s="135" t="str">
        <f>IF(Data!$B44= 0, " ",(1-K44))</f>
        <v xml:space="preserve"> </v>
      </c>
      <c r="M44" s="135" t="str">
        <f>IF(Data!$B44= 0, " ",(1-$K44)^2)</f>
        <v xml:space="preserve"> </v>
      </c>
      <c r="N44" s="135" t="str">
        <f>IF(Data!$B44= 0, " ",(1-$K44)^3)</f>
        <v xml:space="preserve"> </v>
      </c>
      <c r="O44" s="136" t="str">
        <f>IF(Data!$B44= 0, " ",($C44*L44))</f>
        <v xml:space="preserve"> </v>
      </c>
      <c r="P44" s="136" t="str">
        <f>IF(Data!$B44= 0, " ",($C44*M44))</f>
        <v xml:space="preserve"> </v>
      </c>
      <c r="Q44" s="136" t="str">
        <f>IF(Data!$B44= 0, " ",($C44*N44))</f>
        <v xml:space="preserve"> </v>
      </c>
    </row>
    <row r="45" spans="2:17">
      <c r="B45" s="130" t="str">
        <f>IF(Data!$B45= 0, " ",Data!B45)</f>
        <v xml:space="preserve"> </v>
      </c>
      <c r="C45" s="130" t="str">
        <f>IF(Data!$B45= 0, " ",Data!C45)</f>
        <v xml:space="preserve"> </v>
      </c>
      <c r="D45" s="130" t="str">
        <f>IF(Data!$B45= 0, " ",LN(C45))</f>
        <v xml:space="preserve"> </v>
      </c>
      <c r="E45" s="130" t="str">
        <f>IF(Data!$B45= 0, " ",ROW(B45)-1)</f>
        <v xml:space="preserve"> </v>
      </c>
      <c r="F45" s="130" t="str">
        <f>IF(Data!$B45= 0, " ",($C45-$T$5)^2)</f>
        <v xml:space="preserve"> </v>
      </c>
      <c r="G45" s="130" t="str">
        <f>IF(Data!$B45= 0, " ",($C45-$T$5)^3)</f>
        <v xml:space="preserve"> </v>
      </c>
      <c r="H45" s="130" t="str">
        <f>IF(Data!$B45= 0, " ",($C45-$T$5)^4)</f>
        <v xml:space="preserve"> </v>
      </c>
      <c r="I45" s="135" t="str">
        <f>IF(Data!$B45= 0, " ",(D45-$U$5)^2)</f>
        <v xml:space="preserve"> </v>
      </c>
      <c r="J45" s="135" t="str">
        <f>IF(Data!$B45= 0, " ",(D45-$U$5)^3)</f>
        <v xml:space="preserve"> </v>
      </c>
      <c r="K45" s="135" t="str">
        <f>IF(Data!$B45= 0, " ",(E45-0.35)/$T$4)</f>
        <v xml:space="preserve"> </v>
      </c>
      <c r="L45" s="135" t="str">
        <f>IF(Data!$B45= 0, " ",(1-K45))</f>
        <v xml:space="preserve"> </v>
      </c>
      <c r="M45" s="135" t="str">
        <f>IF(Data!$B45= 0, " ",(1-$K45)^2)</f>
        <v xml:space="preserve"> </v>
      </c>
      <c r="N45" s="135" t="str">
        <f>IF(Data!$B45= 0, " ",(1-$K45)^3)</f>
        <v xml:space="preserve"> </v>
      </c>
      <c r="O45" s="136" t="str">
        <f>IF(Data!$B45= 0, " ",($C45*L45))</f>
        <v xml:space="preserve"> </v>
      </c>
      <c r="P45" s="136" t="str">
        <f>IF(Data!$B45= 0, " ",($C45*M45))</f>
        <v xml:space="preserve"> </v>
      </c>
      <c r="Q45" s="136" t="str">
        <f>IF(Data!$B45= 0, " ",($C45*N45))</f>
        <v xml:space="preserve"> </v>
      </c>
    </row>
    <row r="46" spans="2:17">
      <c r="B46" s="130" t="str">
        <f>IF(Data!$B46= 0, " ",Data!B46)</f>
        <v xml:space="preserve"> </v>
      </c>
      <c r="C46" s="130" t="str">
        <f>IF(Data!$B46= 0, " ",Data!C46)</f>
        <v xml:space="preserve"> </v>
      </c>
      <c r="D46" s="130" t="str">
        <f>IF(Data!$B46= 0, " ",LN(C46))</f>
        <v xml:space="preserve"> </v>
      </c>
      <c r="E46" s="130" t="str">
        <f>IF(Data!$B46= 0, " ",ROW(B46)-1)</f>
        <v xml:space="preserve"> </v>
      </c>
      <c r="F46" s="130" t="str">
        <f>IF(Data!$B46= 0, " ",($C46-$T$5)^2)</f>
        <v xml:space="preserve"> </v>
      </c>
      <c r="G46" s="130" t="str">
        <f>IF(Data!$B46= 0, " ",($C46-$T$5)^3)</f>
        <v xml:space="preserve"> </v>
      </c>
      <c r="H46" s="130" t="str">
        <f>IF(Data!$B46= 0, " ",($C46-$T$5)^4)</f>
        <v xml:space="preserve"> </v>
      </c>
      <c r="I46" s="135" t="str">
        <f>IF(Data!$B46= 0, " ",(D46-$U$5)^2)</f>
        <v xml:space="preserve"> </v>
      </c>
      <c r="J46" s="135" t="str">
        <f>IF(Data!$B46= 0, " ",(D46-$U$5)^3)</f>
        <v xml:space="preserve"> </v>
      </c>
      <c r="K46" s="135" t="str">
        <f>IF(Data!$B46= 0, " ",(E46-0.35)/$T$4)</f>
        <v xml:space="preserve"> </v>
      </c>
      <c r="L46" s="135" t="str">
        <f>IF(Data!$B46= 0, " ",(1-K46))</f>
        <v xml:space="preserve"> </v>
      </c>
      <c r="M46" s="135" t="str">
        <f>IF(Data!$B46= 0, " ",(1-$K46)^2)</f>
        <v xml:space="preserve"> </v>
      </c>
      <c r="N46" s="135" t="str">
        <f>IF(Data!$B46= 0, " ",(1-$K46)^3)</f>
        <v xml:space="preserve"> </v>
      </c>
      <c r="O46" s="136" t="str">
        <f>IF(Data!$B46= 0, " ",($C46*L46))</f>
        <v xml:space="preserve"> </v>
      </c>
      <c r="P46" s="136" t="str">
        <f>IF(Data!$B46= 0, " ",($C46*M46))</f>
        <v xml:space="preserve"> </v>
      </c>
      <c r="Q46" s="136" t="str">
        <f>IF(Data!$B46= 0, " ",($C46*N46))</f>
        <v xml:space="preserve"> </v>
      </c>
    </row>
    <row r="47" spans="2:17">
      <c r="B47" s="130" t="str">
        <f>IF(Data!$B47= 0, " ",Data!B47)</f>
        <v xml:space="preserve"> </v>
      </c>
      <c r="C47" s="130" t="str">
        <f>IF(Data!$B47= 0, " ",Data!C47)</f>
        <v xml:space="preserve"> </v>
      </c>
      <c r="D47" s="130" t="str">
        <f>IF(Data!$B47= 0, " ",LN(C47))</f>
        <v xml:space="preserve"> </v>
      </c>
      <c r="E47" s="130" t="str">
        <f>IF(Data!$B47= 0, " ",ROW(B47)-1)</f>
        <v xml:space="preserve"> </v>
      </c>
      <c r="F47" s="130" t="str">
        <f>IF(Data!$B47= 0, " ",($C47-$T$5)^2)</f>
        <v xml:space="preserve"> </v>
      </c>
      <c r="G47" s="130" t="str">
        <f>IF(Data!$B47= 0, " ",($C47-$T$5)^3)</f>
        <v xml:space="preserve"> </v>
      </c>
      <c r="H47" s="130" t="str">
        <f>IF(Data!$B47= 0, " ",($C47-$T$5)^4)</f>
        <v xml:space="preserve"> </v>
      </c>
      <c r="I47" s="135" t="str">
        <f>IF(Data!$B47= 0, " ",(D47-$U$5)^2)</f>
        <v xml:space="preserve"> </v>
      </c>
      <c r="J47" s="135" t="str">
        <f>IF(Data!$B47= 0, " ",(D47-$U$5)^3)</f>
        <v xml:space="preserve"> </v>
      </c>
      <c r="K47" s="135" t="str">
        <f>IF(Data!$B47= 0, " ",(E47-0.35)/$T$4)</f>
        <v xml:space="preserve"> </v>
      </c>
      <c r="L47" s="135" t="str">
        <f>IF(Data!$B47= 0, " ",(1-K47))</f>
        <v xml:space="preserve"> </v>
      </c>
      <c r="M47" s="135" t="str">
        <f>IF(Data!$B47= 0, " ",(1-$K47)^2)</f>
        <v xml:space="preserve"> </v>
      </c>
      <c r="N47" s="135" t="str">
        <f>IF(Data!$B47= 0, " ",(1-$K47)^3)</f>
        <v xml:space="preserve"> </v>
      </c>
      <c r="O47" s="136" t="str">
        <f>IF(Data!$B47= 0, " ",($C47*L47))</f>
        <v xml:space="preserve"> </v>
      </c>
      <c r="P47" s="136" t="str">
        <f>IF(Data!$B47= 0, " ",($C47*M47))</f>
        <v xml:space="preserve"> </v>
      </c>
      <c r="Q47" s="136" t="str">
        <f>IF(Data!$B47= 0, " ",($C47*N47))</f>
        <v xml:space="preserve"> </v>
      </c>
    </row>
    <row r="48" spans="2:17">
      <c r="B48" s="130" t="str">
        <f>IF(Data!$B48= 0, " ",Data!B48)</f>
        <v xml:space="preserve"> </v>
      </c>
      <c r="C48" s="130" t="str">
        <f>IF(Data!$B48= 0, " ",Data!C48)</f>
        <v xml:space="preserve"> </v>
      </c>
      <c r="D48" s="130" t="str">
        <f>IF(Data!$B48= 0, " ",LN(C48))</f>
        <v xml:space="preserve"> </v>
      </c>
      <c r="E48" s="130" t="str">
        <f>IF(Data!$B48= 0, " ",ROW(B48)-1)</f>
        <v xml:space="preserve"> </v>
      </c>
      <c r="F48" s="130" t="str">
        <f>IF(Data!$B48= 0, " ",($C48-$T$5)^2)</f>
        <v xml:space="preserve"> </v>
      </c>
      <c r="G48" s="130" t="str">
        <f>IF(Data!$B48= 0, " ",($C48-$T$5)^3)</f>
        <v xml:space="preserve"> </v>
      </c>
      <c r="H48" s="130" t="str">
        <f>IF(Data!$B48= 0, " ",($C48-$T$5)^4)</f>
        <v xml:space="preserve"> </v>
      </c>
      <c r="I48" s="135" t="str">
        <f>IF(Data!$B48= 0, " ",(D48-$U$5)^2)</f>
        <v xml:space="preserve"> </v>
      </c>
      <c r="J48" s="135" t="str">
        <f>IF(Data!$B48= 0, " ",(D48-$U$5)^3)</f>
        <v xml:space="preserve"> </v>
      </c>
      <c r="K48" s="135" t="str">
        <f>IF(Data!$B48= 0, " ",(E48-0.35)/$T$4)</f>
        <v xml:space="preserve"> </v>
      </c>
      <c r="L48" s="135" t="str">
        <f>IF(Data!$B48= 0, " ",(1-K48))</f>
        <v xml:space="preserve"> </v>
      </c>
      <c r="M48" s="135" t="str">
        <f>IF(Data!$B48= 0, " ",(1-$K48)^2)</f>
        <v xml:space="preserve"> </v>
      </c>
      <c r="N48" s="135" t="str">
        <f>IF(Data!$B48= 0, " ",(1-$K48)^3)</f>
        <v xml:space="preserve"> </v>
      </c>
      <c r="O48" s="136" t="str">
        <f>IF(Data!$B48= 0, " ",($C48*L48))</f>
        <v xml:space="preserve"> </v>
      </c>
      <c r="P48" s="136" t="str">
        <f>IF(Data!$B48= 0, " ",($C48*M48))</f>
        <v xml:space="preserve"> </v>
      </c>
      <c r="Q48" s="136" t="str">
        <f>IF(Data!$B48= 0, " ",($C48*N48))</f>
        <v xml:space="preserve"> </v>
      </c>
    </row>
    <row r="49" spans="2:17">
      <c r="B49" s="130" t="str">
        <f>IF(Data!$B49= 0, " ",Data!B49)</f>
        <v xml:space="preserve"> </v>
      </c>
      <c r="C49" s="130" t="str">
        <f>IF(Data!$B49= 0, " ",Data!C49)</f>
        <v xml:space="preserve"> </v>
      </c>
      <c r="D49" s="130" t="str">
        <f>IF(Data!$B49= 0, " ",LN(C49))</f>
        <v xml:space="preserve"> </v>
      </c>
      <c r="E49" s="130" t="str">
        <f>IF(Data!$B49= 0, " ",ROW(B49)-1)</f>
        <v xml:space="preserve"> </v>
      </c>
      <c r="F49" s="130" t="str">
        <f>IF(Data!$B49= 0, " ",($C49-$T$5)^2)</f>
        <v xml:space="preserve"> </v>
      </c>
      <c r="G49" s="130" t="str">
        <f>IF(Data!$B49= 0, " ",($C49-$T$5)^3)</f>
        <v xml:space="preserve"> </v>
      </c>
      <c r="H49" s="130" t="str">
        <f>IF(Data!$B49= 0, " ",($C49-$T$5)^4)</f>
        <v xml:space="preserve"> </v>
      </c>
      <c r="I49" s="135" t="str">
        <f>IF(Data!$B49= 0, " ",(D49-$U$5)^2)</f>
        <v xml:space="preserve"> </v>
      </c>
      <c r="J49" s="135" t="str">
        <f>IF(Data!$B49= 0, " ",(D49-$U$5)^3)</f>
        <v xml:space="preserve"> </v>
      </c>
      <c r="K49" s="135" t="str">
        <f>IF(Data!$B49= 0, " ",(E49-0.35)/$T$4)</f>
        <v xml:space="preserve"> </v>
      </c>
      <c r="L49" s="135" t="str">
        <f>IF(Data!$B49= 0, " ",(1-K49))</f>
        <v xml:space="preserve"> </v>
      </c>
      <c r="M49" s="135" t="str">
        <f>IF(Data!$B49= 0, " ",(1-$K49)^2)</f>
        <v xml:space="preserve"> </v>
      </c>
      <c r="N49" s="135" t="str">
        <f>IF(Data!$B49= 0, " ",(1-$K49)^3)</f>
        <v xml:space="preserve"> </v>
      </c>
      <c r="O49" s="136" t="str">
        <f>IF(Data!$B49= 0, " ",($C49*L49))</f>
        <v xml:space="preserve"> </v>
      </c>
      <c r="P49" s="136" t="str">
        <f>IF(Data!$B49= 0, " ",($C49*M49))</f>
        <v xml:space="preserve"> </v>
      </c>
      <c r="Q49" s="136" t="str">
        <f>IF(Data!$B49= 0, " ",($C49*N49))</f>
        <v xml:space="preserve"> </v>
      </c>
    </row>
    <row r="50" spans="2:17">
      <c r="B50" s="130" t="str">
        <f>IF(Data!$B50= 0, " ",Data!B50)</f>
        <v xml:space="preserve"> </v>
      </c>
      <c r="C50" s="130" t="str">
        <f>IF(Data!$B50= 0, " ",Data!C50)</f>
        <v xml:space="preserve"> </v>
      </c>
      <c r="D50" s="130" t="str">
        <f>IF(Data!$B50= 0, " ",LN(C50))</f>
        <v xml:space="preserve"> </v>
      </c>
      <c r="E50" s="130" t="str">
        <f>IF(Data!$B50= 0, " ",ROW(B50)-1)</f>
        <v xml:space="preserve"> </v>
      </c>
      <c r="F50" s="130" t="str">
        <f>IF(Data!$B50= 0, " ",($C50-$T$5)^2)</f>
        <v xml:space="preserve"> </v>
      </c>
      <c r="G50" s="130" t="str">
        <f>IF(Data!$B50= 0, " ",($C50-$T$5)^3)</f>
        <v xml:space="preserve"> </v>
      </c>
      <c r="H50" s="130" t="str">
        <f>IF(Data!$B50= 0, " ",($C50-$T$5)^4)</f>
        <v xml:space="preserve"> </v>
      </c>
      <c r="I50" s="135" t="str">
        <f>IF(Data!$B50= 0, " ",(D50-$U$5)^2)</f>
        <v xml:space="preserve"> </v>
      </c>
      <c r="J50" s="135" t="str">
        <f>IF(Data!$B50= 0, " ",(D50-$U$5)^3)</f>
        <v xml:space="preserve"> </v>
      </c>
      <c r="K50" s="135" t="str">
        <f>IF(Data!$B50= 0, " ",(E50-0.35)/$T$4)</f>
        <v xml:space="preserve"> </v>
      </c>
      <c r="L50" s="135" t="str">
        <f>IF(Data!$B50= 0, " ",(1-K50))</f>
        <v xml:space="preserve"> </v>
      </c>
      <c r="M50" s="135" t="str">
        <f>IF(Data!$B50= 0, " ",(1-$K50)^2)</f>
        <v xml:space="preserve"> </v>
      </c>
      <c r="N50" s="135" t="str">
        <f>IF(Data!$B50= 0, " ",(1-$K50)^3)</f>
        <v xml:space="preserve"> </v>
      </c>
      <c r="O50" s="136" t="str">
        <f>IF(Data!$B50= 0, " ",($C50*L50))</f>
        <v xml:space="preserve"> </v>
      </c>
      <c r="P50" s="136" t="str">
        <f>IF(Data!$B50= 0, " ",($C50*M50))</f>
        <v xml:space="preserve"> </v>
      </c>
      <c r="Q50" s="136" t="str">
        <f>IF(Data!$B50= 0, " ",($C50*N50))</f>
        <v xml:space="preserve"> </v>
      </c>
    </row>
    <row r="51" spans="2:17">
      <c r="B51" s="130" t="str">
        <f>IF(Data!$B51= 0, " ",Data!B51)</f>
        <v xml:space="preserve"> </v>
      </c>
      <c r="C51" s="130" t="str">
        <f>IF(Data!$B51= 0, " ",Data!C51)</f>
        <v xml:space="preserve"> </v>
      </c>
      <c r="D51" s="130" t="str">
        <f>IF(Data!$B51= 0, " ",LN(C51))</f>
        <v xml:space="preserve"> </v>
      </c>
      <c r="E51" s="130" t="str">
        <f>IF(Data!$B51= 0, " ",ROW(B51)-1)</f>
        <v xml:space="preserve"> </v>
      </c>
      <c r="F51" s="130" t="str">
        <f>IF(Data!$B51= 0, " ",($C51-$T$5)^2)</f>
        <v xml:space="preserve"> </v>
      </c>
      <c r="G51" s="130" t="str">
        <f>IF(Data!$B51= 0, " ",($C51-$T$5)^3)</f>
        <v xml:space="preserve"> </v>
      </c>
      <c r="H51" s="130" t="str">
        <f>IF(Data!$B51= 0, " ",($C51-$T$5)^4)</f>
        <v xml:space="preserve"> </v>
      </c>
      <c r="I51" s="135" t="str">
        <f>IF(Data!$B51= 0, " ",(D51-$U$5)^2)</f>
        <v xml:space="preserve"> </v>
      </c>
      <c r="J51" s="135" t="str">
        <f>IF(Data!$B51= 0, " ",(D51-$U$5)^3)</f>
        <v xml:space="preserve"> </v>
      </c>
      <c r="K51" s="135" t="str">
        <f>IF(Data!$B51= 0, " ",(E51-0.35)/$T$4)</f>
        <v xml:space="preserve"> </v>
      </c>
      <c r="L51" s="135" t="str">
        <f>IF(Data!$B51= 0, " ",(1-K51))</f>
        <v xml:space="preserve"> </v>
      </c>
      <c r="M51" s="135" t="str">
        <f>IF(Data!$B51= 0, " ",(1-$K51)^2)</f>
        <v xml:space="preserve"> </v>
      </c>
      <c r="N51" s="135" t="str">
        <f>IF(Data!$B51= 0, " ",(1-$K51)^3)</f>
        <v xml:space="preserve"> </v>
      </c>
      <c r="O51" s="136" t="str">
        <f>IF(Data!$B51= 0, " ",($C51*L51))</f>
        <v xml:space="preserve"> </v>
      </c>
      <c r="P51" s="136" t="str">
        <f>IF(Data!$B51= 0, " ",($C51*M51))</f>
        <v xml:space="preserve"> </v>
      </c>
      <c r="Q51" s="136" t="str">
        <f>IF(Data!$B51= 0, " ",($C51*N51))</f>
        <v xml:space="preserve"> </v>
      </c>
    </row>
    <row r="52" spans="2:17">
      <c r="B52" s="130" t="str">
        <f>IF(Data!$B52= 0, " ",Data!B52)</f>
        <v xml:space="preserve"> </v>
      </c>
      <c r="C52" s="130" t="str">
        <f>IF(Data!$B52= 0, " ",Data!C52)</f>
        <v xml:space="preserve"> </v>
      </c>
      <c r="D52" s="130" t="str">
        <f>IF(Data!$B52= 0, " ",LN(C52))</f>
        <v xml:space="preserve"> </v>
      </c>
      <c r="E52" s="130" t="str">
        <f>IF(Data!$B52= 0, " ",ROW(B52)-1)</f>
        <v xml:space="preserve"> </v>
      </c>
      <c r="F52" s="130" t="str">
        <f>IF(Data!$B52= 0, " ",($C52-$T$5)^2)</f>
        <v xml:space="preserve"> </v>
      </c>
      <c r="G52" s="130" t="str">
        <f>IF(Data!$B52= 0, " ",($C52-$T$5)^3)</f>
        <v xml:space="preserve"> </v>
      </c>
      <c r="H52" s="130" t="str">
        <f>IF(Data!$B52= 0, " ",($C52-$T$5)^4)</f>
        <v xml:space="preserve"> </v>
      </c>
      <c r="I52" s="135" t="str">
        <f>IF(Data!$B52= 0, " ",(D52-$U$5)^2)</f>
        <v xml:space="preserve"> </v>
      </c>
      <c r="J52" s="135" t="str">
        <f>IF(Data!$B52= 0, " ",(D52-$U$5)^3)</f>
        <v xml:space="preserve"> </v>
      </c>
      <c r="K52" s="135" t="str">
        <f>IF(Data!$B52= 0, " ",(E52-0.35)/$T$4)</f>
        <v xml:space="preserve"> </v>
      </c>
      <c r="L52" s="135" t="str">
        <f>IF(Data!$B52= 0, " ",(1-K52))</f>
        <v xml:space="preserve"> </v>
      </c>
      <c r="M52" s="135" t="str">
        <f>IF(Data!$B52= 0, " ",(1-$K52)^2)</f>
        <v xml:space="preserve"> </v>
      </c>
      <c r="N52" s="135" t="str">
        <f>IF(Data!$B52= 0, " ",(1-$K52)^3)</f>
        <v xml:space="preserve"> </v>
      </c>
      <c r="O52" s="136" t="str">
        <f>IF(Data!$B52= 0, " ",($C52*L52))</f>
        <v xml:space="preserve"> </v>
      </c>
      <c r="P52" s="136" t="str">
        <f>IF(Data!$B52= 0, " ",($C52*M52))</f>
        <v xml:space="preserve"> </v>
      </c>
      <c r="Q52" s="136" t="str">
        <f>IF(Data!$B52= 0, " ",($C52*N52))</f>
        <v xml:space="preserve"> </v>
      </c>
    </row>
    <row r="53" spans="2:17">
      <c r="B53" s="130" t="str">
        <f>IF(Data!$B53= 0, " ",Data!B53)</f>
        <v xml:space="preserve"> </v>
      </c>
      <c r="C53" s="130" t="str">
        <f>IF(Data!$B53= 0, " ",Data!C53)</f>
        <v xml:space="preserve"> </v>
      </c>
      <c r="D53" s="130" t="str">
        <f>IF(Data!$B53= 0, " ",LN(C53))</f>
        <v xml:space="preserve"> </v>
      </c>
      <c r="E53" s="130" t="str">
        <f>IF(Data!$B53= 0, " ",ROW(B53)-1)</f>
        <v xml:space="preserve"> </v>
      </c>
      <c r="F53" s="130" t="str">
        <f>IF(Data!$B53= 0, " ",($C53-$T$5)^2)</f>
        <v xml:space="preserve"> </v>
      </c>
      <c r="G53" s="130" t="str">
        <f>IF(Data!$B53= 0, " ",($C53-$T$5)^3)</f>
        <v xml:space="preserve"> </v>
      </c>
      <c r="H53" s="130" t="str">
        <f>IF(Data!$B53= 0, " ",($C53-$T$5)^4)</f>
        <v xml:space="preserve"> </v>
      </c>
      <c r="I53" s="135" t="str">
        <f>IF(Data!$B53= 0, " ",(D53-$U$5)^2)</f>
        <v xml:space="preserve"> </v>
      </c>
      <c r="J53" s="135" t="str">
        <f>IF(Data!$B53= 0, " ",(D53-$U$5)^3)</f>
        <v xml:space="preserve"> </v>
      </c>
      <c r="K53" s="135" t="str">
        <f>IF(Data!$B53= 0, " ",(E53-0.35)/$T$4)</f>
        <v xml:space="preserve"> </v>
      </c>
      <c r="L53" s="135" t="str">
        <f>IF(Data!$B53= 0, " ",(1-K53))</f>
        <v xml:space="preserve"> </v>
      </c>
      <c r="M53" s="135" t="str">
        <f>IF(Data!$B53= 0, " ",(1-$K53)^2)</f>
        <v xml:space="preserve"> </v>
      </c>
      <c r="N53" s="135" t="str">
        <f>IF(Data!$B53= 0, " ",(1-$K53)^3)</f>
        <v xml:space="preserve"> </v>
      </c>
      <c r="O53" s="136" t="str">
        <f>IF(Data!$B53= 0, " ",($C53*L53))</f>
        <v xml:space="preserve"> </v>
      </c>
      <c r="P53" s="136" t="str">
        <f>IF(Data!$B53= 0, " ",($C53*M53))</f>
        <v xml:space="preserve"> </v>
      </c>
      <c r="Q53" s="136" t="str">
        <f>IF(Data!$B53= 0, " ",($C53*N53))</f>
        <v xml:space="preserve"> </v>
      </c>
    </row>
    <row r="54" spans="2:17">
      <c r="B54" s="130" t="str">
        <f>IF(Data!$B54= 0, " ",Data!B54)</f>
        <v xml:space="preserve"> </v>
      </c>
      <c r="C54" s="130" t="str">
        <f>IF(Data!$B54= 0, " ",Data!C54)</f>
        <v xml:space="preserve"> </v>
      </c>
      <c r="D54" s="130" t="str">
        <f>IF(Data!$B54= 0, " ",LN(C54))</f>
        <v xml:space="preserve"> </v>
      </c>
      <c r="E54" s="130" t="str">
        <f>IF(Data!$B54= 0, " ",ROW(B54)-1)</f>
        <v xml:space="preserve"> </v>
      </c>
      <c r="F54" s="130" t="str">
        <f>IF(Data!$B54= 0, " ",($C54-$T$5)^2)</f>
        <v xml:space="preserve"> </v>
      </c>
      <c r="G54" s="130" t="str">
        <f>IF(Data!$B54= 0, " ",($C54-$T$5)^3)</f>
        <v xml:space="preserve"> </v>
      </c>
      <c r="H54" s="130" t="str">
        <f>IF(Data!$B54= 0, " ",($C54-$T$5)^4)</f>
        <v xml:space="preserve"> </v>
      </c>
      <c r="I54" s="135" t="str">
        <f>IF(Data!$B54= 0, " ",(D54-$U$5)^2)</f>
        <v xml:space="preserve"> </v>
      </c>
      <c r="J54" s="135" t="str">
        <f>IF(Data!$B54= 0, " ",(D54-$U$5)^3)</f>
        <v xml:space="preserve"> </v>
      </c>
      <c r="K54" s="135" t="str">
        <f>IF(Data!$B54= 0, " ",(E54-0.35)/$T$4)</f>
        <v xml:space="preserve"> </v>
      </c>
      <c r="L54" s="135" t="str">
        <f>IF(Data!$B54= 0, " ",(1-K54))</f>
        <v xml:space="preserve"> </v>
      </c>
      <c r="M54" s="135" t="str">
        <f>IF(Data!$B54= 0, " ",(1-$K54)^2)</f>
        <v xml:space="preserve"> </v>
      </c>
      <c r="N54" s="135" t="str">
        <f>IF(Data!$B54= 0, " ",(1-$K54)^3)</f>
        <v xml:space="preserve"> </v>
      </c>
      <c r="O54" s="136" t="str">
        <f>IF(Data!$B54= 0, " ",($C54*L54))</f>
        <v xml:space="preserve"> </v>
      </c>
      <c r="P54" s="136" t="str">
        <f>IF(Data!$B54= 0, " ",($C54*M54))</f>
        <v xml:space="preserve"> </v>
      </c>
      <c r="Q54" s="136" t="str">
        <f>IF(Data!$B54= 0, " ",($C54*N54))</f>
        <v xml:space="preserve"> </v>
      </c>
    </row>
    <row r="55" spans="2:17">
      <c r="B55" s="130" t="str">
        <f>IF(Data!$B55= 0, " ",Data!B55)</f>
        <v xml:space="preserve"> </v>
      </c>
      <c r="C55" s="130" t="str">
        <f>IF(Data!$B55= 0, " ",Data!C55)</f>
        <v xml:space="preserve"> </v>
      </c>
      <c r="D55" s="130" t="str">
        <f>IF(Data!$B55= 0, " ",LN(C55))</f>
        <v xml:space="preserve"> </v>
      </c>
      <c r="E55" s="130" t="str">
        <f>IF(Data!$B55= 0, " ",ROW(B55)-1)</f>
        <v xml:space="preserve"> </v>
      </c>
      <c r="F55" s="130" t="str">
        <f>IF(Data!$B55= 0, " ",($C55-$T$5)^2)</f>
        <v xml:space="preserve"> </v>
      </c>
      <c r="G55" s="130" t="str">
        <f>IF(Data!$B55= 0, " ",($C55-$T$5)^3)</f>
        <v xml:space="preserve"> </v>
      </c>
      <c r="H55" s="130" t="str">
        <f>IF(Data!$B55= 0, " ",($C55-$T$5)^4)</f>
        <v xml:space="preserve"> </v>
      </c>
      <c r="I55" s="135" t="str">
        <f>IF(Data!$B55= 0, " ",(D55-$U$5)^2)</f>
        <v xml:space="preserve"> </v>
      </c>
      <c r="J55" s="135" t="str">
        <f>IF(Data!$B55= 0, " ",(D55-$U$5)^3)</f>
        <v xml:space="preserve"> </v>
      </c>
      <c r="K55" s="135" t="str">
        <f>IF(Data!$B55= 0, " ",(E55-0.35)/$T$4)</f>
        <v xml:space="preserve"> </v>
      </c>
      <c r="L55" s="135" t="str">
        <f>IF(Data!$B55= 0, " ",(1-K55))</f>
        <v xml:space="preserve"> </v>
      </c>
      <c r="M55" s="135" t="str">
        <f>IF(Data!$B55= 0, " ",(1-$K55)^2)</f>
        <v xml:space="preserve"> </v>
      </c>
      <c r="N55" s="135" t="str">
        <f>IF(Data!$B55= 0, " ",(1-$K55)^3)</f>
        <v xml:space="preserve"> </v>
      </c>
      <c r="O55" s="136" t="str">
        <f>IF(Data!$B55= 0, " ",($C55*L55))</f>
        <v xml:space="preserve"> </v>
      </c>
      <c r="P55" s="136" t="str">
        <f>IF(Data!$B55= 0, " ",($C55*M55))</f>
        <v xml:space="preserve"> </v>
      </c>
      <c r="Q55" s="136" t="str">
        <f>IF(Data!$B55= 0, " ",($C55*N55))</f>
        <v xml:space="preserve"> </v>
      </c>
    </row>
    <row r="56" spans="2:17">
      <c r="B56" s="130" t="str">
        <f>IF(Data!$B56= 0, " ",Data!B56)</f>
        <v xml:space="preserve"> </v>
      </c>
      <c r="C56" s="130" t="str">
        <f>IF(Data!$B56= 0, " ",Data!C56)</f>
        <v xml:space="preserve"> </v>
      </c>
      <c r="D56" s="130" t="str">
        <f>IF(Data!$B56= 0, " ",LN(C56))</f>
        <v xml:space="preserve"> </v>
      </c>
      <c r="E56" s="130" t="str">
        <f>IF(Data!$B56= 0, " ",ROW(B56)-1)</f>
        <v xml:space="preserve"> </v>
      </c>
      <c r="F56" s="130" t="str">
        <f>IF(Data!$B56= 0, " ",($C56-$T$5)^2)</f>
        <v xml:space="preserve"> </v>
      </c>
      <c r="G56" s="130" t="str">
        <f>IF(Data!$B56= 0, " ",($C56-$T$5)^3)</f>
        <v xml:space="preserve"> </v>
      </c>
      <c r="H56" s="130" t="str">
        <f>IF(Data!$B56= 0, " ",($C56-$T$5)^4)</f>
        <v xml:space="preserve"> </v>
      </c>
      <c r="I56" s="135" t="str">
        <f>IF(Data!$B56= 0, " ",(D56-$U$5)^2)</f>
        <v xml:space="preserve"> </v>
      </c>
      <c r="J56" s="135" t="str">
        <f>IF(Data!$B56= 0, " ",(D56-$U$5)^3)</f>
        <v xml:space="preserve"> </v>
      </c>
      <c r="K56" s="135" t="str">
        <f>IF(Data!$B56= 0, " ",(E56-0.35)/$T$4)</f>
        <v xml:space="preserve"> </v>
      </c>
      <c r="L56" s="135" t="str">
        <f>IF(Data!$B56= 0, " ",(1-K56))</f>
        <v xml:space="preserve"> </v>
      </c>
      <c r="M56" s="135" t="str">
        <f>IF(Data!$B56= 0, " ",(1-$K56)^2)</f>
        <v xml:space="preserve"> </v>
      </c>
      <c r="N56" s="135" t="str">
        <f>IF(Data!$B56= 0, " ",(1-$K56)^3)</f>
        <v xml:space="preserve"> </v>
      </c>
      <c r="O56" s="136" t="str">
        <f>IF(Data!$B56= 0, " ",($C56*L56))</f>
        <v xml:space="preserve"> </v>
      </c>
      <c r="P56" s="136" t="str">
        <f>IF(Data!$B56= 0, " ",($C56*M56))</f>
        <v xml:space="preserve"> </v>
      </c>
      <c r="Q56" s="136" t="str">
        <f>IF(Data!$B56= 0, " ",($C56*N56))</f>
        <v xml:space="preserve"> </v>
      </c>
    </row>
    <row r="57" spans="2:17">
      <c r="B57" s="130" t="str">
        <f>IF(Data!$B57= 0, " ",Data!B57)</f>
        <v xml:space="preserve"> </v>
      </c>
      <c r="C57" s="130" t="str">
        <f>IF(Data!$B57= 0, " ",Data!C57)</f>
        <v xml:space="preserve"> </v>
      </c>
      <c r="D57" s="130" t="str">
        <f>IF(Data!$B57= 0, " ",LN(C57))</f>
        <v xml:space="preserve"> </v>
      </c>
      <c r="E57" s="130" t="str">
        <f>IF(Data!$B57= 0, " ",ROW(B57)-1)</f>
        <v xml:space="preserve"> </v>
      </c>
      <c r="F57" s="130" t="str">
        <f>IF(Data!$B57= 0, " ",($C57-$T$5)^2)</f>
        <v xml:space="preserve"> </v>
      </c>
      <c r="G57" s="130" t="str">
        <f>IF(Data!$B57= 0, " ",($C57-$T$5)^3)</f>
        <v xml:space="preserve"> </v>
      </c>
      <c r="H57" s="130" t="str">
        <f>IF(Data!$B57= 0, " ",($C57-$T$5)^4)</f>
        <v xml:space="preserve"> </v>
      </c>
      <c r="I57" s="135" t="str">
        <f>IF(Data!$B57= 0, " ",(D57-$U$5)^2)</f>
        <v xml:space="preserve"> </v>
      </c>
      <c r="J57" s="135" t="str">
        <f>IF(Data!$B57= 0, " ",(D57-$U$5)^3)</f>
        <v xml:space="preserve"> </v>
      </c>
      <c r="K57" s="135" t="str">
        <f>IF(Data!$B57= 0, " ",(E57-0.35)/$T$4)</f>
        <v xml:space="preserve"> </v>
      </c>
      <c r="L57" s="135" t="str">
        <f>IF(Data!$B57= 0, " ",(1-K57))</f>
        <v xml:space="preserve"> </v>
      </c>
      <c r="M57" s="135" t="str">
        <f>IF(Data!$B57= 0, " ",(1-$K57)^2)</f>
        <v xml:space="preserve"> </v>
      </c>
      <c r="N57" s="135" t="str">
        <f>IF(Data!$B57= 0, " ",(1-$K57)^3)</f>
        <v xml:space="preserve"> </v>
      </c>
      <c r="O57" s="136" t="str">
        <f>IF(Data!$B57= 0, " ",($C57*L57))</f>
        <v xml:space="preserve"> </v>
      </c>
      <c r="P57" s="136" t="str">
        <f>IF(Data!$B57= 0, " ",($C57*M57))</f>
        <v xml:space="preserve"> </v>
      </c>
      <c r="Q57" s="136" t="str">
        <f>IF(Data!$B57= 0, " ",($C57*N57))</f>
        <v xml:space="preserve"> </v>
      </c>
    </row>
    <row r="58" spans="2:17">
      <c r="B58" s="130" t="str">
        <f>IF(Data!$B58= 0, " ",Data!B58)</f>
        <v xml:space="preserve"> </v>
      </c>
      <c r="C58" s="130" t="str">
        <f>IF(Data!$B58= 0, " ",Data!C58)</f>
        <v xml:space="preserve"> </v>
      </c>
      <c r="D58" s="130" t="str">
        <f>IF(Data!$B58= 0, " ",LN(C58))</f>
        <v xml:space="preserve"> </v>
      </c>
      <c r="E58" s="130" t="str">
        <f>IF(Data!$B58= 0, " ",ROW(B58)-1)</f>
        <v xml:space="preserve"> </v>
      </c>
      <c r="F58" s="130" t="str">
        <f>IF(Data!$B58= 0, " ",($C58-$T$5)^2)</f>
        <v xml:space="preserve"> </v>
      </c>
      <c r="G58" s="130" t="str">
        <f>IF(Data!$B58= 0, " ",($C58-$T$5)^3)</f>
        <v xml:space="preserve"> </v>
      </c>
      <c r="H58" s="130" t="str">
        <f>IF(Data!$B58= 0, " ",($C58-$T$5)^4)</f>
        <v xml:space="preserve"> </v>
      </c>
      <c r="I58" s="135" t="str">
        <f>IF(Data!$B58= 0, " ",(D58-$U$5)^2)</f>
        <v xml:space="preserve"> </v>
      </c>
      <c r="J58" s="135" t="str">
        <f>IF(Data!$B58= 0, " ",(D58-$U$5)^3)</f>
        <v xml:space="preserve"> </v>
      </c>
      <c r="K58" s="135" t="str">
        <f>IF(Data!$B58= 0, " ",(E58-0.35)/$T$4)</f>
        <v xml:space="preserve"> </v>
      </c>
      <c r="L58" s="135" t="str">
        <f>IF(Data!$B58= 0, " ",(1-K58))</f>
        <v xml:space="preserve"> </v>
      </c>
      <c r="M58" s="135" t="str">
        <f>IF(Data!$B58= 0, " ",(1-$K58)^2)</f>
        <v xml:space="preserve"> </v>
      </c>
      <c r="N58" s="135" t="str">
        <f>IF(Data!$B58= 0, " ",(1-$K58)^3)</f>
        <v xml:space="preserve"> </v>
      </c>
      <c r="O58" s="136" t="str">
        <f>IF(Data!$B58= 0, " ",($C58*L58))</f>
        <v xml:space="preserve"> </v>
      </c>
      <c r="P58" s="136" t="str">
        <f>IF(Data!$B58= 0, " ",($C58*M58))</f>
        <v xml:space="preserve"> </v>
      </c>
      <c r="Q58" s="136" t="str">
        <f>IF(Data!$B58= 0, " ",($C58*N58))</f>
        <v xml:space="preserve"> </v>
      </c>
    </row>
    <row r="59" spans="2:17">
      <c r="B59" s="130" t="str">
        <f>IF(Data!$B59= 0, " ",Data!B59)</f>
        <v xml:space="preserve"> </v>
      </c>
      <c r="C59" s="130" t="str">
        <f>IF(Data!$B59= 0, " ",Data!C59)</f>
        <v xml:space="preserve"> </v>
      </c>
      <c r="D59" s="130" t="str">
        <f>IF(Data!$B59= 0, " ",LN(C59))</f>
        <v xml:space="preserve"> </v>
      </c>
      <c r="E59" s="130" t="str">
        <f>IF(Data!$B59= 0, " ",ROW(B59)-1)</f>
        <v xml:space="preserve"> </v>
      </c>
      <c r="F59" s="130" t="str">
        <f>IF(Data!$B59= 0, " ",($C59-$T$5)^2)</f>
        <v xml:space="preserve"> </v>
      </c>
      <c r="G59" s="130" t="str">
        <f>IF(Data!$B59= 0, " ",($C59-$T$5)^3)</f>
        <v xml:space="preserve"> </v>
      </c>
      <c r="H59" s="130" t="str">
        <f>IF(Data!$B59= 0, " ",($C59-$T$5)^4)</f>
        <v xml:space="preserve"> </v>
      </c>
      <c r="I59" s="135" t="str">
        <f>IF(Data!$B59= 0, " ",(D59-$U$5)^2)</f>
        <v xml:space="preserve"> </v>
      </c>
      <c r="J59" s="135" t="str">
        <f>IF(Data!$B59= 0, " ",(D59-$U$5)^3)</f>
        <v xml:space="preserve"> </v>
      </c>
      <c r="K59" s="135" t="str">
        <f>IF(Data!$B59= 0, " ",(E59-0.35)/$T$4)</f>
        <v xml:space="preserve"> </v>
      </c>
      <c r="L59" s="135" t="str">
        <f>IF(Data!$B59= 0, " ",(1-K59))</f>
        <v xml:space="preserve"> </v>
      </c>
      <c r="M59" s="135" t="str">
        <f>IF(Data!$B59= 0, " ",(1-$K59)^2)</f>
        <v xml:space="preserve"> </v>
      </c>
      <c r="N59" s="135" t="str">
        <f>IF(Data!$B59= 0, " ",(1-$K59)^3)</f>
        <v xml:space="preserve"> </v>
      </c>
      <c r="O59" s="136" t="str">
        <f>IF(Data!$B59= 0, " ",($C59*L59))</f>
        <v xml:space="preserve"> </v>
      </c>
      <c r="P59" s="136" t="str">
        <f>IF(Data!$B59= 0, " ",($C59*M59))</f>
        <v xml:space="preserve"> </v>
      </c>
      <c r="Q59" s="136" t="str">
        <f>IF(Data!$B59= 0, " ",($C59*N59))</f>
        <v xml:space="preserve"> </v>
      </c>
    </row>
    <row r="60" spans="2:17">
      <c r="B60" s="130" t="str">
        <f>IF(Data!$B60= 0, " ",Data!B60)</f>
        <v xml:space="preserve"> </v>
      </c>
      <c r="C60" s="130" t="str">
        <f>IF(Data!$B60= 0, " ",Data!C60)</f>
        <v xml:space="preserve"> </v>
      </c>
      <c r="D60" s="130" t="str">
        <f>IF(Data!$B60= 0, " ",LN(C60))</f>
        <v xml:space="preserve"> </v>
      </c>
      <c r="E60" s="130" t="str">
        <f>IF(Data!$B60= 0, " ",ROW(B60)-1)</f>
        <v xml:space="preserve"> </v>
      </c>
      <c r="F60" s="130" t="str">
        <f>IF(Data!$B60= 0, " ",($C60-$T$5)^2)</f>
        <v xml:space="preserve"> </v>
      </c>
      <c r="G60" s="130" t="str">
        <f>IF(Data!$B60= 0, " ",($C60-$T$5)^3)</f>
        <v xml:space="preserve"> </v>
      </c>
      <c r="H60" s="130" t="str">
        <f>IF(Data!$B60= 0, " ",($C60-$T$5)^4)</f>
        <v xml:space="preserve"> </v>
      </c>
      <c r="I60" s="135" t="str">
        <f>IF(Data!$B60= 0, " ",(D60-$U$5)^2)</f>
        <v xml:space="preserve"> </v>
      </c>
      <c r="J60" s="135" t="str">
        <f>IF(Data!$B60= 0, " ",(D60-$U$5)^3)</f>
        <v xml:space="preserve"> </v>
      </c>
      <c r="K60" s="135" t="str">
        <f>IF(Data!$B60= 0, " ",(E60-0.35)/$T$4)</f>
        <v xml:space="preserve"> </v>
      </c>
      <c r="L60" s="135" t="str">
        <f>IF(Data!$B60= 0, " ",(1-K60))</f>
        <v xml:space="preserve"> </v>
      </c>
      <c r="M60" s="135" t="str">
        <f>IF(Data!$B60= 0, " ",(1-$K60)^2)</f>
        <v xml:space="preserve"> </v>
      </c>
      <c r="N60" s="135" t="str">
        <f>IF(Data!$B60= 0, " ",(1-$K60)^3)</f>
        <v xml:space="preserve"> </v>
      </c>
      <c r="O60" s="136" t="str">
        <f>IF(Data!$B60= 0, " ",($C60*L60))</f>
        <v xml:space="preserve"> </v>
      </c>
      <c r="P60" s="136" t="str">
        <f>IF(Data!$B60= 0, " ",($C60*M60))</f>
        <v xml:space="preserve"> </v>
      </c>
      <c r="Q60" s="136" t="str">
        <f>IF(Data!$B60= 0, " ",($C60*N60))</f>
        <v xml:space="preserve"> </v>
      </c>
    </row>
    <row r="61" spans="2:17">
      <c r="B61" s="130" t="str">
        <f>IF(Data!$B61= 0, " ",Data!B61)</f>
        <v xml:space="preserve"> </v>
      </c>
      <c r="C61" s="130" t="str">
        <f>IF(Data!$B61= 0, " ",Data!C61)</f>
        <v xml:space="preserve"> </v>
      </c>
      <c r="D61" s="130" t="str">
        <f>IF(Data!$B61= 0, " ",LN(C61))</f>
        <v xml:space="preserve"> </v>
      </c>
      <c r="E61" s="130" t="str">
        <f>IF(Data!$B61= 0, " ",ROW(B61)-1)</f>
        <v xml:space="preserve"> </v>
      </c>
      <c r="F61" s="130" t="str">
        <f>IF(Data!$B61= 0, " ",($C61-$T$5)^2)</f>
        <v xml:space="preserve"> </v>
      </c>
      <c r="G61" s="130" t="str">
        <f>IF(Data!$B61= 0, " ",($C61-$T$5)^3)</f>
        <v xml:space="preserve"> </v>
      </c>
      <c r="H61" s="130" t="str">
        <f>IF(Data!$B61= 0, " ",($C61-$T$5)^4)</f>
        <v xml:space="preserve"> </v>
      </c>
      <c r="I61" s="135" t="str">
        <f>IF(Data!$B61= 0, " ",(D61-$U$5)^2)</f>
        <v xml:space="preserve"> </v>
      </c>
      <c r="J61" s="135" t="str">
        <f>IF(Data!$B61= 0, " ",(D61-$U$5)^3)</f>
        <v xml:space="preserve"> </v>
      </c>
      <c r="K61" s="135" t="str">
        <f>IF(Data!$B61= 0, " ",(E61-0.35)/$T$4)</f>
        <v xml:space="preserve"> </v>
      </c>
      <c r="L61" s="135" t="str">
        <f>IF(Data!$B61= 0, " ",(1-K61))</f>
        <v xml:space="preserve"> </v>
      </c>
      <c r="M61" s="135" t="str">
        <f>IF(Data!$B61= 0, " ",(1-$K61)^2)</f>
        <v xml:space="preserve"> </v>
      </c>
      <c r="N61" s="135" t="str">
        <f>IF(Data!$B61= 0, " ",(1-$K61)^3)</f>
        <v xml:space="preserve"> </v>
      </c>
      <c r="O61" s="136" t="str">
        <f>IF(Data!$B61= 0, " ",($C61*L61))</f>
        <v xml:space="preserve"> </v>
      </c>
      <c r="P61" s="136" t="str">
        <f>IF(Data!$B61= 0, " ",($C61*M61))</f>
        <v xml:space="preserve"> </v>
      </c>
      <c r="Q61" s="136" t="str">
        <f>IF(Data!$B61= 0, " ",($C61*N61))</f>
        <v xml:space="preserve"> </v>
      </c>
    </row>
    <row r="62" spans="2:17">
      <c r="B62" s="130" t="str">
        <f>IF(Data!$B62= 0, " ",Data!B62)</f>
        <v xml:space="preserve"> </v>
      </c>
      <c r="C62" s="130" t="str">
        <f>IF(Data!$B62= 0, " ",Data!C62)</f>
        <v xml:space="preserve"> </v>
      </c>
      <c r="D62" s="130" t="str">
        <f>IF(Data!$B62= 0, " ",LN(C62))</f>
        <v xml:space="preserve"> </v>
      </c>
      <c r="E62" s="130" t="str">
        <f>IF(Data!$B62= 0, " ",ROW(B62)-1)</f>
        <v xml:space="preserve"> </v>
      </c>
      <c r="F62" s="130" t="str">
        <f>IF(Data!$B62= 0, " ",($C62-$T$5)^2)</f>
        <v xml:space="preserve"> </v>
      </c>
      <c r="G62" s="130" t="str">
        <f>IF(Data!$B62= 0, " ",($C62-$T$5)^3)</f>
        <v xml:space="preserve"> </v>
      </c>
      <c r="H62" s="130" t="str">
        <f>IF(Data!$B62= 0, " ",($C62-$T$5)^4)</f>
        <v xml:space="preserve"> </v>
      </c>
      <c r="I62" s="135" t="str">
        <f>IF(Data!$B62= 0, " ",(D62-$U$5)^2)</f>
        <v xml:space="preserve"> </v>
      </c>
      <c r="J62" s="135" t="str">
        <f>IF(Data!$B62= 0, " ",(D62-$U$5)^3)</f>
        <v xml:space="preserve"> </v>
      </c>
      <c r="K62" s="135" t="str">
        <f>IF(Data!$B62= 0, " ",(E62-0.35)/$T$4)</f>
        <v xml:space="preserve"> </v>
      </c>
      <c r="L62" s="135" t="str">
        <f>IF(Data!$B62= 0, " ",(1-K62))</f>
        <v xml:space="preserve"> </v>
      </c>
      <c r="M62" s="135" t="str">
        <f>IF(Data!$B62= 0, " ",(1-$K62)^2)</f>
        <v xml:space="preserve"> </v>
      </c>
      <c r="N62" s="135" t="str">
        <f>IF(Data!$B62= 0, " ",(1-$K62)^3)</f>
        <v xml:space="preserve"> </v>
      </c>
      <c r="O62" s="136" t="str">
        <f>IF(Data!$B62= 0, " ",($C62*L62))</f>
        <v xml:space="preserve"> </v>
      </c>
      <c r="P62" s="136" t="str">
        <f>IF(Data!$B62= 0, " ",($C62*M62))</f>
        <v xml:space="preserve"> </v>
      </c>
      <c r="Q62" s="136" t="str">
        <f>IF(Data!$B62= 0, " ",($C62*N62))</f>
        <v xml:space="preserve"> </v>
      </c>
    </row>
    <row r="63" spans="2:17">
      <c r="B63" s="130" t="str">
        <f>IF(Data!$B63= 0, " ",Data!B63)</f>
        <v xml:space="preserve"> </v>
      </c>
      <c r="C63" s="130" t="str">
        <f>IF(Data!$B63= 0, " ",Data!C63)</f>
        <v xml:space="preserve"> </v>
      </c>
      <c r="D63" s="130" t="str">
        <f>IF(Data!$B63= 0, " ",LN(C63))</f>
        <v xml:space="preserve"> </v>
      </c>
      <c r="E63" s="130" t="str">
        <f>IF(Data!$B63= 0, " ",ROW(B63)-1)</f>
        <v xml:space="preserve"> </v>
      </c>
      <c r="F63" s="130" t="str">
        <f>IF(Data!$B63= 0, " ",($C63-$T$5)^2)</f>
        <v xml:space="preserve"> </v>
      </c>
      <c r="G63" s="130" t="str">
        <f>IF(Data!$B63= 0, " ",($C63-$T$5)^3)</f>
        <v xml:space="preserve"> </v>
      </c>
      <c r="H63" s="130" t="str">
        <f>IF(Data!$B63= 0, " ",($C63-$T$5)^4)</f>
        <v xml:space="preserve"> </v>
      </c>
      <c r="I63" s="135" t="str">
        <f>IF(Data!$B63= 0, " ",(D63-$U$5)^2)</f>
        <v xml:space="preserve"> </v>
      </c>
      <c r="J63" s="135" t="str">
        <f>IF(Data!$B63= 0, " ",(D63-$U$5)^3)</f>
        <v xml:space="preserve"> </v>
      </c>
      <c r="K63" s="135" t="str">
        <f>IF(Data!$B63= 0, " ",(E63-0.35)/$T$4)</f>
        <v xml:space="preserve"> </v>
      </c>
      <c r="L63" s="135" t="str">
        <f>IF(Data!$B63= 0, " ",(1-K63))</f>
        <v xml:space="preserve"> </v>
      </c>
      <c r="M63" s="135" t="str">
        <f>IF(Data!$B63= 0, " ",(1-$K63)^2)</f>
        <v xml:space="preserve"> </v>
      </c>
      <c r="N63" s="135" t="str">
        <f>IF(Data!$B63= 0, " ",(1-$K63)^3)</f>
        <v xml:space="preserve"> </v>
      </c>
      <c r="O63" s="136" t="str">
        <f>IF(Data!$B63= 0, " ",($C63*L63))</f>
        <v xml:space="preserve"> </v>
      </c>
      <c r="P63" s="136" t="str">
        <f>IF(Data!$B63= 0, " ",($C63*M63))</f>
        <v xml:space="preserve"> </v>
      </c>
      <c r="Q63" s="136" t="str">
        <f>IF(Data!$B63= 0, " ",($C63*N63))</f>
        <v xml:space="preserve"> </v>
      </c>
    </row>
    <row r="64" spans="2:17">
      <c r="B64" s="130" t="str">
        <f>IF(Data!$B64= 0, " ",Data!B64)</f>
        <v xml:space="preserve"> </v>
      </c>
      <c r="C64" s="130" t="str">
        <f>IF(Data!$B64= 0, " ",Data!C64)</f>
        <v xml:space="preserve"> </v>
      </c>
      <c r="D64" s="130" t="str">
        <f>IF(Data!$B64= 0, " ",LN(C64))</f>
        <v xml:space="preserve"> </v>
      </c>
      <c r="E64" s="130" t="str">
        <f>IF(Data!$B64= 0, " ",ROW(B64)-1)</f>
        <v xml:space="preserve"> </v>
      </c>
      <c r="F64" s="130" t="str">
        <f>IF(Data!$B64= 0, " ",($C64-$T$5)^2)</f>
        <v xml:space="preserve"> </v>
      </c>
      <c r="G64" s="130" t="str">
        <f>IF(Data!$B64= 0, " ",($C64-$T$5)^3)</f>
        <v xml:space="preserve"> </v>
      </c>
      <c r="H64" s="130" t="str">
        <f>IF(Data!$B64= 0, " ",($C64-$T$5)^4)</f>
        <v xml:space="preserve"> </v>
      </c>
      <c r="I64" s="135" t="str">
        <f>IF(Data!$B64= 0, " ",(D64-$U$5)^2)</f>
        <v xml:space="preserve"> </v>
      </c>
      <c r="J64" s="135" t="str">
        <f>IF(Data!$B64= 0, " ",(D64-$U$5)^3)</f>
        <v xml:space="preserve"> </v>
      </c>
      <c r="K64" s="135" t="str">
        <f>IF(Data!$B64= 0, " ",(E64-0.35)/$T$4)</f>
        <v xml:space="preserve"> </v>
      </c>
      <c r="L64" s="135" t="str">
        <f>IF(Data!$B64= 0, " ",(1-K64))</f>
        <v xml:space="preserve"> </v>
      </c>
      <c r="M64" s="135" t="str">
        <f>IF(Data!$B64= 0, " ",(1-$K64)^2)</f>
        <v xml:space="preserve"> </v>
      </c>
      <c r="N64" s="135" t="str">
        <f>IF(Data!$B64= 0, " ",(1-$K64)^3)</f>
        <v xml:space="preserve"> </v>
      </c>
      <c r="O64" s="136" t="str">
        <f>IF(Data!$B64= 0, " ",($C64*L64))</f>
        <v xml:space="preserve"> </v>
      </c>
      <c r="P64" s="136" t="str">
        <f>IF(Data!$B64= 0, " ",($C64*M64))</f>
        <v xml:space="preserve"> </v>
      </c>
      <c r="Q64" s="136" t="str">
        <f>IF(Data!$B64= 0, " ",($C64*N64))</f>
        <v xml:space="preserve"> </v>
      </c>
    </row>
    <row r="65" spans="2:17">
      <c r="B65" s="130" t="str">
        <f>IF(Data!$B65= 0, " ",Data!B65)</f>
        <v xml:space="preserve"> </v>
      </c>
      <c r="C65" s="130" t="str">
        <f>IF(Data!$B65= 0, " ",Data!C65)</f>
        <v xml:space="preserve"> </v>
      </c>
      <c r="D65" s="130" t="str">
        <f>IF(Data!$B65= 0, " ",LN(C65))</f>
        <v xml:space="preserve"> </v>
      </c>
      <c r="E65" s="130" t="str">
        <f>IF(Data!$B65= 0, " ",ROW(B65)-1)</f>
        <v xml:space="preserve"> </v>
      </c>
      <c r="F65" s="130" t="str">
        <f>IF(Data!$B65= 0, " ",($C65-$T$5)^2)</f>
        <v xml:space="preserve"> </v>
      </c>
      <c r="G65" s="130" t="str">
        <f>IF(Data!$B65= 0, " ",($C65-$T$5)^3)</f>
        <v xml:space="preserve"> </v>
      </c>
      <c r="H65" s="130" t="str">
        <f>IF(Data!$B65= 0, " ",($C65-$T$5)^4)</f>
        <v xml:space="preserve"> </v>
      </c>
      <c r="I65" s="135" t="str">
        <f>IF(Data!$B65= 0, " ",(D65-$U$5)^2)</f>
        <v xml:space="preserve"> </v>
      </c>
      <c r="J65" s="135" t="str">
        <f>IF(Data!$B65= 0, " ",(D65-$U$5)^3)</f>
        <v xml:space="preserve"> </v>
      </c>
      <c r="K65" s="135" t="str">
        <f>IF(Data!$B65= 0, " ",(E65-0.35)/$T$4)</f>
        <v xml:space="preserve"> </v>
      </c>
      <c r="L65" s="135" t="str">
        <f>IF(Data!$B65= 0, " ",(1-K65))</f>
        <v xml:space="preserve"> </v>
      </c>
      <c r="M65" s="135" t="str">
        <f>IF(Data!$B65= 0, " ",(1-$K65)^2)</f>
        <v xml:space="preserve"> </v>
      </c>
      <c r="N65" s="135" t="str">
        <f>IF(Data!$B65= 0, " ",(1-$K65)^3)</f>
        <v xml:space="preserve"> </v>
      </c>
      <c r="O65" s="136" t="str">
        <f>IF(Data!$B65= 0, " ",($C65*L65))</f>
        <v xml:space="preserve"> </v>
      </c>
      <c r="P65" s="136" t="str">
        <f>IF(Data!$B65= 0, " ",($C65*M65))</f>
        <v xml:space="preserve"> </v>
      </c>
      <c r="Q65" s="136" t="str">
        <f>IF(Data!$B65= 0, " ",($C65*N65))</f>
        <v xml:space="preserve"> </v>
      </c>
    </row>
    <row r="66" spans="2:17">
      <c r="B66" s="130" t="str">
        <f>IF(Data!$B66= 0, " ",Data!B66)</f>
        <v xml:space="preserve"> </v>
      </c>
      <c r="C66" s="130" t="str">
        <f>IF(Data!$B66= 0, " ",Data!C66)</f>
        <v xml:space="preserve"> </v>
      </c>
      <c r="D66" s="130" t="str">
        <f>IF(Data!$B66= 0, " ",LN(C66))</f>
        <v xml:space="preserve"> </v>
      </c>
      <c r="E66" s="130" t="str">
        <f>IF(Data!$B66= 0, " ",ROW(B66)-1)</f>
        <v xml:space="preserve"> </v>
      </c>
      <c r="F66" s="130" t="str">
        <f>IF(Data!$B66= 0, " ",($C66-$T$5)^2)</f>
        <v xml:space="preserve"> </v>
      </c>
      <c r="G66" s="130" t="str">
        <f>IF(Data!$B66= 0, " ",($C66-$T$5)^3)</f>
        <v xml:space="preserve"> </v>
      </c>
      <c r="H66" s="130" t="str">
        <f>IF(Data!$B66= 0, " ",($C66-$T$5)^4)</f>
        <v xml:space="preserve"> </v>
      </c>
      <c r="I66" s="135" t="str">
        <f>IF(Data!$B66= 0, " ",(D66-$U$5)^2)</f>
        <v xml:space="preserve"> </v>
      </c>
      <c r="J66" s="135" t="str">
        <f>IF(Data!$B66= 0, " ",(D66-$U$5)^3)</f>
        <v xml:space="preserve"> </v>
      </c>
      <c r="K66" s="135" t="str">
        <f>IF(Data!$B66= 0, " ",(E66-0.35)/$T$4)</f>
        <v xml:space="preserve"> </v>
      </c>
      <c r="L66" s="135" t="str">
        <f>IF(Data!$B66= 0, " ",(1-K66))</f>
        <v xml:space="preserve"> </v>
      </c>
      <c r="M66" s="135" t="str">
        <f>IF(Data!$B66= 0, " ",(1-$K66)^2)</f>
        <v xml:space="preserve"> </v>
      </c>
      <c r="N66" s="135" t="str">
        <f>IF(Data!$B66= 0, " ",(1-$K66)^3)</f>
        <v xml:space="preserve"> </v>
      </c>
      <c r="O66" s="136" t="str">
        <f>IF(Data!$B66= 0, " ",($C66*L66))</f>
        <v xml:space="preserve"> </v>
      </c>
      <c r="P66" s="136" t="str">
        <f>IF(Data!$B66= 0, " ",($C66*M66))</f>
        <v xml:space="preserve"> </v>
      </c>
      <c r="Q66" s="136" t="str">
        <f>IF(Data!$B66= 0, " ",($C66*N66))</f>
        <v xml:space="preserve"> </v>
      </c>
    </row>
    <row r="67" spans="2:17">
      <c r="B67" s="130" t="str">
        <f>IF(Data!$B67= 0, " ",Data!B67)</f>
        <v xml:space="preserve"> </v>
      </c>
      <c r="C67" s="130" t="str">
        <f>IF(Data!$B67= 0, " ",Data!C67)</f>
        <v xml:space="preserve"> </v>
      </c>
      <c r="D67" s="130" t="str">
        <f>IF(Data!$B67= 0, " ",LN(C67))</f>
        <v xml:space="preserve"> </v>
      </c>
      <c r="E67" s="130" t="str">
        <f>IF(Data!$B67= 0, " ",ROW(B67)-1)</f>
        <v xml:space="preserve"> </v>
      </c>
      <c r="F67" s="130" t="str">
        <f>IF(Data!$B67= 0, " ",($C67-$T$5)^2)</f>
        <v xml:space="preserve"> </v>
      </c>
      <c r="G67" s="130" t="str">
        <f>IF(Data!$B67= 0, " ",($C67-$T$5)^3)</f>
        <v xml:space="preserve"> </v>
      </c>
      <c r="H67" s="130" t="str">
        <f>IF(Data!$B67= 0, " ",($C67-$T$5)^4)</f>
        <v xml:space="preserve"> </v>
      </c>
      <c r="I67" s="135" t="str">
        <f>IF(Data!$B67= 0, " ",(D67-$U$5)^2)</f>
        <v xml:space="preserve"> </v>
      </c>
      <c r="J67" s="135" t="str">
        <f>IF(Data!$B67= 0, " ",(D67-$U$5)^3)</f>
        <v xml:space="preserve"> </v>
      </c>
      <c r="K67" s="135" t="str">
        <f>IF(Data!$B67= 0, " ",(E67-0.35)/$T$4)</f>
        <v xml:space="preserve"> </v>
      </c>
      <c r="L67" s="135" t="str">
        <f>IF(Data!$B67= 0, " ",(1-K67))</f>
        <v xml:space="preserve"> </v>
      </c>
      <c r="M67" s="135" t="str">
        <f>IF(Data!$B67= 0, " ",(1-$K67)^2)</f>
        <v xml:space="preserve"> </v>
      </c>
      <c r="N67" s="135" t="str">
        <f>IF(Data!$B67= 0, " ",(1-$K67)^3)</f>
        <v xml:space="preserve"> </v>
      </c>
      <c r="O67" s="136" t="str">
        <f>IF(Data!$B67= 0, " ",($C67*L67))</f>
        <v xml:space="preserve"> </v>
      </c>
      <c r="P67" s="136" t="str">
        <f>IF(Data!$B67= 0, " ",($C67*M67))</f>
        <v xml:space="preserve"> </v>
      </c>
      <c r="Q67" s="136" t="str">
        <f>IF(Data!$B67= 0, " ",($C67*N67))</f>
        <v xml:space="preserve"> </v>
      </c>
    </row>
    <row r="68" spans="2:17">
      <c r="B68" s="130" t="str">
        <f>IF(Data!$B68= 0, " ",Data!B68)</f>
        <v xml:space="preserve"> </v>
      </c>
      <c r="C68" s="130" t="str">
        <f>IF(Data!$B68= 0, " ",Data!C68)</f>
        <v xml:space="preserve"> </v>
      </c>
      <c r="D68" s="130" t="str">
        <f>IF(Data!$B68= 0, " ",LN(C68))</f>
        <v xml:space="preserve"> </v>
      </c>
      <c r="E68" s="130" t="str">
        <f>IF(Data!$B68= 0, " ",ROW(B68)-1)</f>
        <v xml:space="preserve"> </v>
      </c>
      <c r="F68" s="130" t="str">
        <f>IF(Data!$B68= 0, " ",($C68-$T$5)^2)</f>
        <v xml:space="preserve"> </v>
      </c>
      <c r="G68" s="130" t="str">
        <f>IF(Data!$B68= 0, " ",($C68-$T$5)^3)</f>
        <v xml:space="preserve"> </v>
      </c>
      <c r="H68" s="130" t="str">
        <f>IF(Data!$B68= 0, " ",($C68-$T$5)^4)</f>
        <v xml:space="preserve"> </v>
      </c>
      <c r="I68" s="135" t="str">
        <f>IF(Data!$B68= 0, " ",(D68-$U$5)^2)</f>
        <v xml:space="preserve"> </v>
      </c>
      <c r="J68" s="135" t="str">
        <f>IF(Data!$B68= 0, " ",(D68-$U$5)^3)</f>
        <v xml:space="preserve"> </v>
      </c>
      <c r="K68" s="135" t="str">
        <f>IF(Data!$B68= 0, " ",(E68-0.35)/$T$4)</f>
        <v xml:space="preserve"> </v>
      </c>
      <c r="L68" s="135" t="str">
        <f>IF(Data!$B68= 0, " ",(1-K68))</f>
        <v xml:space="preserve"> </v>
      </c>
      <c r="M68" s="135" t="str">
        <f>IF(Data!$B68= 0, " ",(1-$K68)^2)</f>
        <v xml:space="preserve"> </v>
      </c>
      <c r="N68" s="135" t="str">
        <f>IF(Data!$B68= 0, " ",(1-$K68)^3)</f>
        <v xml:space="preserve"> </v>
      </c>
      <c r="O68" s="136" t="str">
        <f>IF(Data!$B68= 0, " ",($C68*L68))</f>
        <v xml:space="preserve"> </v>
      </c>
      <c r="P68" s="136" t="str">
        <f>IF(Data!$B68= 0, " ",($C68*M68))</f>
        <v xml:space="preserve"> </v>
      </c>
      <c r="Q68" s="136" t="str">
        <f>IF(Data!$B68= 0, " ",($C68*N68))</f>
        <v xml:space="preserve"> </v>
      </c>
    </row>
    <row r="69" spans="2:17">
      <c r="B69" s="130" t="str">
        <f>IF(Data!$B69= 0, " ",Data!B69)</f>
        <v xml:space="preserve"> </v>
      </c>
      <c r="C69" s="130" t="str">
        <f>IF(Data!$B69= 0, " ",Data!C69)</f>
        <v xml:space="preserve"> </v>
      </c>
      <c r="D69" s="130" t="str">
        <f>IF(Data!$B69= 0, " ",LN(C69))</f>
        <v xml:space="preserve"> </v>
      </c>
      <c r="E69" s="130" t="str">
        <f>IF(Data!$B69= 0, " ",ROW(B69)-1)</f>
        <v xml:space="preserve"> </v>
      </c>
      <c r="F69" s="130" t="str">
        <f>IF(Data!$B69= 0, " ",($C69-$T$5)^2)</f>
        <v xml:space="preserve"> </v>
      </c>
      <c r="G69" s="130" t="str">
        <f>IF(Data!$B69= 0, " ",($C69-$T$5)^3)</f>
        <v xml:space="preserve"> </v>
      </c>
      <c r="H69" s="130" t="str">
        <f>IF(Data!$B69= 0, " ",($C69-$T$5)^4)</f>
        <v xml:space="preserve"> </v>
      </c>
      <c r="I69" s="135" t="str">
        <f>IF(Data!$B69= 0, " ",(D69-$U$5)^2)</f>
        <v xml:space="preserve"> </v>
      </c>
      <c r="J69" s="135" t="str">
        <f>IF(Data!$B69= 0, " ",(D69-$U$5)^3)</f>
        <v xml:space="preserve"> </v>
      </c>
      <c r="K69" s="135" t="str">
        <f>IF(Data!$B69= 0, " ",(E69-0.35)/$T$4)</f>
        <v xml:space="preserve"> </v>
      </c>
      <c r="L69" s="135" t="str">
        <f>IF(Data!$B69= 0, " ",(1-K69))</f>
        <v xml:space="preserve"> </v>
      </c>
      <c r="M69" s="135" t="str">
        <f>IF(Data!$B69= 0, " ",(1-$K69)^2)</f>
        <v xml:space="preserve"> </v>
      </c>
      <c r="N69" s="135" t="str">
        <f>IF(Data!$B69= 0, " ",(1-$K69)^3)</f>
        <v xml:space="preserve"> </v>
      </c>
      <c r="O69" s="136" t="str">
        <f>IF(Data!$B69= 0, " ",($C69*L69))</f>
        <v xml:space="preserve"> </v>
      </c>
      <c r="P69" s="136" t="str">
        <f>IF(Data!$B69= 0, " ",($C69*M69))</f>
        <v xml:space="preserve"> </v>
      </c>
      <c r="Q69" s="136" t="str">
        <f>IF(Data!$B69= 0, " ",($C69*N69))</f>
        <v xml:space="preserve"> </v>
      </c>
    </row>
    <row r="70" spans="2:17">
      <c r="B70" s="130" t="str">
        <f>IF(Data!$B70= 0, " ",Data!B70)</f>
        <v xml:space="preserve"> </v>
      </c>
      <c r="C70" s="130" t="str">
        <f>IF(Data!$B70= 0, " ",Data!C70)</f>
        <v xml:space="preserve"> </v>
      </c>
      <c r="D70" s="130" t="str">
        <f>IF(Data!$B70= 0, " ",LN(C70))</f>
        <v xml:space="preserve"> </v>
      </c>
      <c r="E70" s="130" t="str">
        <f>IF(Data!$B70= 0, " ",ROW(B70)-1)</f>
        <v xml:space="preserve"> </v>
      </c>
      <c r="F70" s="130" t="str">
        <f>IF(Data!$B70= 0, " ",($C70-$T$5)^2)</f>
        <v xml:space="preserve"> </v>
      </c>
      <c r="G70" s="130" t="str">
        <f>IF(Data!$B70= 0, " ",($C70-$T$5)^3)</f>
        <v xml:space="preserve"> </v>
      </c>
      <c r="H70" s="130" t="str">
        <f>IF(Data!$B70= 0, " ",($C70-$T$5)^4)</f>
        <v xml:space="preserve"> </v>
      </c>
      <c r="I70" s="135" t="str">
        <f>IF(Data!$B70= 0, " ",(D70-$U$5)^2)</f>
        <v xml:space="preserve"> </v>
      </c>
      <c r="J70" s="135" t="str">
        <f>IF(Data!$B70= 0, " ",(D70-$U$5)^3)</f>
        <v xml:space="preserve"> </v>
      </c>
      <c r="K70" s="135" t="str">
        <f>IF(Data!$B70= 0, " ",(E70-0.35)/$T$4)</f>
        <v xml:space="preserve"> </v>
      </c>
      <c r="L70" s="135" t="str">
        <f>IF(Data!$B70= 0, " ",(1-K70))</f>
        <v xml:space="preserve"> </v>
      </c>
      <c r="M70" s="135" t="str">
        <f>IF(Data!$B70= 0, " ",(1-$K70)^2)</f>
        <v xml:space="preserve"> </v>
      </c>
      <c r="N70" s="135" t="str">
        <f>IF(Data!$B70= 0, " ",(1-$K70)^3)</f>
        <v xml:space="preserve"> </v>
      </c>
      <c r="O70" s="136" t="str">
        <f>IF(Data!$B70= 0, " ",($C70*L70))</f>
        <v xml:space="preserve"> </v>
      </c>
      <c r="P70" s="136" t="str">
        <f>IF(Data!$B70= 0, " ",($C70*M70))</f>
        <v xml:space="preserve"> </v>
      </c>
      <c r="Q70" s="136" t="str">
        <f>IF(Data!$B70= 0, " ",($C70*N70))</f>
        <v xml:space="preserve"> </v>
      </c>
    </row>
    <row r="71" spans="2:17">
      <c r="B71" s="130" t="str">
        <f>IF(Data!$B71= 0, " ",Data!B71)</f>
        <v xml:space="preserve"> </v>
      </c>
      <c r="C71" s="130" t="str">
        <f>IF(Data!$B71= 0, " ",Data!C71)</f>
        <v xml:space="preserve"> </v>
      </c>
      <c r="D71" s="130" t="str">
        <f>IF(Data!$B71= 0, " ",LN(C71))</f>
        <v xml:space="preserve"> </v>
      </c>
      <c r="E71" s="130" t="str">
        <f>IF(Data!$B71= 0, " ",ROW(B71)-1)</f>
        <v xml:space="preserve"> </v>
      </c>
      <c r="F71" s="130" t="str">
        <f>IF(Data!$B71= 0, " ",($C71-$T$5)^2)</f>
        <v xml:space="preserve"> </v>
      </c>
      <c r="G71" s="130" t="str">
        <f>IF(Data!$B71= 0, " ",($C71-$T$5)^3)</f>
        <v xml:space="preserve"> </v>
      </c>
      <c r="H71" s="130" t="str">
        <f>IF(Data!$B71= 0, " ",($C71-$T$5)^4)</f>
        <v xml:space="preserve"> </v>
      </c>
      <c r="I71" s="135" t="str">
        <f>IF(Data!$B71= 0, " ",(D71-$U$5)^2)</f>
        <v xml:space="preserve"> </v>
      </c>
      <c r="J71" s="135" t="str">
        <f>IF(Data!$B71= 0, " ",(D71-$U$5)^3)</f>
        <v xml:space="preserve"> </v>
      </c>
      <c r="K71" s="135" t="str">
        <f>IF(Data!$B71= 0, " ",(E71-0.35)/$T$4)</f>
        <v xml:space="preserve"> </v>
      </c>
      <c r="L71" s="135" t="str">
        <f>IF(Data!$B71= 0, " ",(1-K71))</f>
        <v xml:space="preserve"> </v>
      </c>
      <c r="M71" s="135" t="str">
        <f>IF(Data!$B71= 0, " ",(1-$K71)^2)</f>
        <v xml:space="preserve"> </v>
      </c>
      <c r="N71" s="135" t="str">
        <f>IF(Data!$B71= 0, " ",(1-$K71)^3)</f>
        <v xml:space="preserve"> </v>
      </c>
      <c r="O71" s="136" t="str">
        <f>IF(Data!$B71= 0, " ",($C71*L71))</f>
        <v xml:space="preserve"> </v>
      </c>
      <c r="P71" s="136" t="str">
        <f>IF(Data!$B71= 0, " ",($C71*M71))</f>
        <v xml:space="preserve"> </v>
      </c>
      <c r="Q71" s="136" t="str">
        <f>IF(Data!$B71= 0, " ",($C71*N71))</f>
        <v xml:space="preserve"> </v>
      </c>
    </row>
    <row r="72" spans="2:17">
      <c r="B72" s="130" t="str">
        <f>IF(Data!$B72= 0, " ",Data!B72)</f>
        <v xml:space="preserve"> </v>
      </c>
      <c r="C72" s="130" t="str">
        <f>IF(Data!$B72= 0, " ",Data!C72)</f>
        <v xml:space="preserve"> </v>
      </c>
      <c r="D72" s="130" t="str">
        <f>IF(Data!$B72= 0, " ",LN(C72))</f>
        <v xml:space="preserve"> </v>
      </c>
      <c r="E72" s="130" t="str">
        <f>IF(Data!$B72= 0, " ",ROW(B72)-1)</f>
        <v xml:space="preserve"> </v>
      </c>
      <c r="F72" s="130" t="str">
        <f>IF(Data!$B72= 0, " ",($C72-$T$5)^2)</f>
        <v xml:space="preserve"> </v>
      </c>
      <c r="G72" s="130" t="str">
        <f>IF(Data!$B72= 0, " ",($C72-$T$5)^3)</f>
        <v xml:space="preserve"> </v>
      </c>
      <c r="H72" s="130" t="str">
        <f>IF(Data!$B72= 0, " ",($C72-$T$5)^4)</f>
        <v xml:space="preserve"> </v>
      </c>
      <c r="I72" s="135" t="str">
        <f>IF(Data!$B72= 0, " ",(D72-$U$5)^2)</f>
        <v xml:space="preserve"> </v>
      </c>
      <c r="J72" s="135" t="str">
        <f>IF(Data!$B72= 0, " ",(D72-$U$5)^3)</f>
        <v xml:space="preserve"> </v>
      </c>
      <c r="K72" s="135" t="str">
        <f>IF(Data!$B72= 0, " ",(E72-0.35)/$T$4)</f>
        <v xml:space="preserve"> </v>
      </c>
      <c r="L72" s="135" t="str">
        <f>IF(Data!$B72= 0, " ",(1-K72))</f>
        <v xml:space="preserve"> </v>
      </c>
      <c r="M72" s="135" t="str">
        <f>IF(Data!$B72= 0, " ",(1-$K72)^2)</f>
        <v xml:space="preserve"> </v>
      </c>
      <c r="N72" s="135" t="str">
        <f>IF(Data!$B72= 0, " ",(1-$K72)^3)</f>
        <v xml:space="preserve"> </v>
      </c>
      <c r="O72" s="136" t="str">
        <f>IF(Data!$B72= 0, " ",($C72*L72))</f>
        <v xml:space="preserve"> </v>
      </c>
      <c r="P72" s="136" t="str">
        <f>IF(Data!$B72= 0, " ",($C72*M72))</f>
        <v xml:space="preserve"> </v>
      </c>
      <c r="Q72" s="136" t="str">
        <f>IF(Data!$B72= 0, " ",($C72*N72))</f>
        <v xml:space="preserve"> </v>
      </c>
    </row>
    <row r="73" spans="2:17">
      <c r="B73" s="130" t="str">
        <f>IF(Data!$B73= 0, " ",Data!B73)</f>
        <v xml:space="preserve"> </v>
      </c>
      <c r="C73" s="130" t="str">
        <f>IF(Data!$B73= 0, " ",Data!C73)</f>
        <v xml:space="preserve"> </v>
      </c>
      <c r="D73" s="130" t="str">
        <f>IF(Data!$B73= 0, " ",LN(C73))</f>
        <v xml:space="preserve"> </v>
      </c>
      <c r="E73" s="130" t="str">
        <f>IF(Data!$B73= 0, " ",ROW(B73)-1)</f>
        <v xml:space="preserve"> </v>
      </c>
      <c r="F73" s="130" t="str">
        <f>IF(Data!$B73= 0, " ",($C73-$T$5)^2)</f>
        <v xml:space="preserve"> </v>
      </c>
      <c r="G73" s="130" t="str">
        <f>IF(Data!$B73= 0, " ",($C73-$T$5)^3)</f>
        <v xml:space="preserve"> </v>
      </c>
      <c r="H73" s="130" t="str">
        <f>IF(Data!$B73= 0, " ",($C73-$T$5)^4)</f>
        <v xml:space="preserve"> </v>
      </c>
      <c r="I73" s="135" t="str">
        <f>IF(Data!$B73= 0, " ",(D73-$U$5)^2)</f>
        <v xml:space="preserve"> </v>
      </c>
      <c r="J73" s="135" t="str">
        <f>IF(Data!$B73= 0, " ",(D73-$U$5)^3)</f>
        <v xml:space="preserve"> </v>
      </c>
      <c r="K73" s="135" t="str">
        <f>IF(Data!$B73= 0, " ",(E73-0.35)/$T$4)</f>
        <v xml:space="preserve"> </v>
      </c>
      <c r="L73" s="135" t="str">
        <f>IF(Data!$B73= 0, " ",(1-K73))</f>
        <v xml:space="preserve"> </v>
      </c>
      <c r="M73" s="135" t="str">
        <f>IF(Data!$B73= 0, " ",(1-$K73)^2)</f>
        <v xml:space="preserve"> </v>
      </c>
      <c r="N73" s="135" t="str">
        <f>IF(Data!$B73= 0, " ",(1-$K73)^3)</f>
        <v xml:space="preserve"> </v>
      </c>
      <c r="O73" s="136" t="str">
        <f>IF(Data!$B73= 0, " ",($C73*L73))</f>
        <v xml:space="preserve"> </v>
      </c>
      <c r="P73" s="136" t="str">
        <f>IF(Data!$B73= 0, " ",($C73*M73))</f>
        <v xml:space="preserve"> </v>
      </c>
      <c r="Q73" s="136" t="str">
        <f>IF(Data!$B73= 0, " ",($C73*N73))</f>
        <v xml:space="preserve"> </v>
      </c>
    </row>
    <row r="74" spans="2:17">
      <c r="B74" s="130" t="str">
        <f>IF(Data!$B74= 0, " ",Data!B74)</f>
        <v xml:space="preserve"> </v>
      </c>
      <c r="C74" s="130" t="str">
        <f>IF(Data!$B74= 0, " ",Data!C74)</f>
        <v xml:space="preserve"> </v>
      </c>
      <c r="D74" s="130" t="str">
        <f>IF(Data!$B74= 0, " ",LN(C74))</f>
        <v xml:space="preserve"> </v>
      </c>
      <c r="E74" s="130" t="str">
        <f>IF(Data!$B74= 0, " ",ROW(B74)-1)</f>
        <v xml:space="preserve"> </v>
      </c>
      <c r="F74" s="130" t="str">
        <f>IF(Data!$B74= 0, " ",($C74-$T$5)^2)</f>
        <v xml:space="preserve"> </v>
      </c>
      <c r="G74" s="130" t="str">
        <f>IF(Data!$B74= 0, " ",($C74-$T$5)^3)</f>
        <v xml:space="preserve"> </v>
      </c>
      <c r="H74" s="130" t="str">
        <f>IF(Data!$B74= 0, " ",($C74-$T$5)^4)</f>
        <v xml:space="preserve"> </v>
      </c>
      <c r="I74" s="135" t="str">
        <f>IF(Data!$B74= 0, " ",(D74-$U$5)^2)</f>
        <v xml:space="preserve"> </v>
      </c>
      <c r="J74" s="135" t="str">
        <f>IF(Data!$B74= 0, " ",(D74-$U$5)^3)</f>
        <v xml:space="preserve"> </v>
      </c>
      <c r="K74" s="135" t="str">
        <f>IF(Data!$B74= 0, " ",(E74-0.35)/$T$4)</f>
        <v xml:space="preserve"> </v>
      </c>
      <c r="L74" s="135" t="str">
        <f>IF(Data!$B74= 0, " ",(1-K74))</f>
        <v xml:space="preserve"> </v>
      </c>
      <c r="M74" s="135" t="str">
        <f>IF(Data!$B74= 0, " ",(1-$K74)^2)</f>
        <v xml:space="preserve"> </v>
      </c>
      <c r="N74" s="135" t="str">
        <f>IF(Data!$B74= 0, " ",(1-$K74)^3)</f>
        <v xml:space="preserve"> </v>
      </c>
      <c r="O74" s="136" t="str">
        <f>IF(Data!$B74= 0, " ",($C74*L74))</f>
        <v xml:space="preserve"> </v>
      </c>
      <c r="P74" s="136" t="str">
        <f>IF(Data!$B74= 0, " ",($C74*M74))</f>
        <v xml:space="preserve"> </v>
      </c>
      <c r="Q74" s="136" t="str">
        <f>IF(Data!$B74= 0, " ",($C74*N74))</f>
        <v xml:space="preserve"> </v>
      </c>
    </row>
    <row r="75" spans="2:17">
      <c r="B75" s="130" t="str">
        <f>IF(Data!$B75= 0, " ",Data!B75)</f>
        <v xml:space="preserve"> </v>
      </c>
      <c r="C75" s="130" t="str">
        <f>IF(Data!$B75= 0, " ",Data!C75)</f>
        <v xml:space="preserve"> </v>
      </c>
      <c r="D75" s="130" t="str">
        <f>IF(Data!$B75= 0, " ",LN(C75))</f>
        <v xml:space="preserve"> </v>
      </c>
      <c r="E75" s="130" t="str">
        <f>IF(Data!$B75= 0, " ",ROW(B75)-1)</f>
        <v xml:space="preserve"> </v>
      </c>
      <c r="F75" s="130" t="str">
        <f>IF(Data!$B75= 0, " ",($C75-$T$5)^2)</f>
        <v xml:space="preserve"> </v>
      </c>
      <c r="G75" s="130" t="str">
        <f>IF(Data!$B75= 0, " ",($C75-$T$5)^3)</f>
        <v xml:space="preserve"> </v>
      </c>
      <c r="H75" s="130" t="str">
        <f>IF(Data!$B75= 0, " ",($C75-$T$5)^4)</f>
        <v xml:space="preserve"> </v>
      </c>
      <c r="I75" s="135" t="str">
        <f>IF(Data!$B75= 0, " ",(D75-$U$5)^2)</f>
        <v xml:space="preserve"> </v>
      </c>
      <c r="J75" s="135" t="str">
        <f>IF(Data!$B75= 0, " ",(D75-$U$5)^3)</f>
        <v xml:space="preserve"> </v>
      </c>
      <c r="K75" s="135" t="str">
        <f>IF(Data!$B75= 0, " ",(E75-0.35)/$T$4)</f>
        <v xml:space="preserve"> </v>
      </c>
      <c r="L75" s="135" t="str">
        <f>IF(Data!$B75= 0, " ",(1-K75))</f>
        <v xml:space="preserve"> </v>
      </c>
      <c r="M75" s="135" t="str">
        <f>IF(Data!$B75= 0, " ",(1-$K75)^2)</f>
        <v xml:space="preserve"> </v>
      </c>
      <c r="N75" s="135" t="str">
        <f>IF(Data!$B75= 0, " ",(1-$K75)^3)</f>
        <v xml:space="preserve"> </v>
      </c>
      <c r="O75" s="136" t="str">
        <f>IF(Data!$B75= 0, " ",($C75*L75))</f>
        <v xml:space="preserve"> </v>
      </c>
      <c r="P75" s="136" t="str">
        <f>IF(Data!$B75= 0, " ",($C75*M75))</f>
        <v xml:space="preserve"> </v>
      </c>
      <c r="Q75" s="136" t="str">
        <f>IF(Data!$B75= 0, " ",($C75*N75))</f>
        <v xml:space="preserve"> </v>
      </c>
    </row>
    <row r="76" spans="2:17">
      <c r="B76" s="130" t="str">
        <f>IF(Data!$B76= 0, " ",Data!B76)</f>
        <v xml:space="preserve"> </v>
      </c>
      <c r="C76" s="130" t="str">
        <f>IF(Data!$B76= 0, " ",Data!C76)</f>
        <v xml:space="preserve"> </v>
      </c>
      <c r="D76" s="130" t="str">
        <f>IF(Data!$B76= 0, " ",LN(C76))</f>
        <v xml:space="preserve"> </v>
      </c>
      <c r="E76" s="130" t="str">
        <f>IF(Data!$B76= 0, " ",ROW(B76)-1)</f>
        <v xml:space="preserve"> </v>
      </c>
      <c r="F76" s="130" t="str">
        <f>IF(Data!$B76= 0, " ",($C76-$T$5)^2)</f>
        <v xml:space="preserve"> </v>
      </c>
      <c r="G76" s="130" t="str">
        <f>IF(Data!$B76= 0, " ",($C76-$T$5)^3)</f>
        <v xml:space="preserve"> </v>
      </c>
      <c r="H76" s="130" t="str">
        <f>IF(Data!$B76= 0, " ",($C76-$T$5)^4)</f>
        <v xml:space="preserve"> </v>
      </c>
      <c r="I76" s="135" t="str">
        <f>IF(Data!$B76= 0, " ",(D76-$U$5)^2)</f>
        <v xml:space="preserve"> </v>
      </c>
      <c r="J76" s="135" t="str">
        <f>IF(Data!$B76= 0, " ",(D76-$U$5)^3)</f>
        <v xml:space="preserve"> </v>
      </c>
      <c r="K76" s="135" t="str">
        <f>IF(Data!$B76= 0, " ",(E76-0.35)/$T$4)</f>
        <v xml:space="preserve"> </v>
      </c>
      <c r="L76" s="135" t="str">
        <f>IF(Data!$B76= 0, " ",(1-K76))</f>
        <v xml:space="preserve"> </v>
      </c>
      <c r="M76" s="135" t="str">
        <f>IF(Data!$B76= 0, " ",(1-$K76)^2)</f>
        <v xml:space="preserve"> </v>
      </c>
      <c r="N76" s="135" t="str">
        <f>IF(Data!$B76= 0, " ",(1-$K76)^3)</f>
        <v xml:space="preserve"> </v>
      </c>
      <c r="O76" s="136" t="str">
        <f>IF(Data!$B76= 0, " ",($C76*L76))</f>
        <v xml:space="preserve"> </v>
      </c>
      <c r="P76" s="136" t="str">
        <f>IF(Data!$B76= 0, " ",($C76*M76))</f>
        <v xml:space="preserve"> </v>
      </c>
      <c r="Q76" s="136" t="str">
        <f>IF(Data!$B76= 0, " ",($C76*N76))</f>
        <v xml:space="preserve"> </v>
      </c>
    </row>
    <row r="77" spans="2:17">
      <c r="B77" s="130" t="str">
        <f>IF(Data!$B77= 0, " ",Data!B77)</f>
        <v xml:space="preserve"> </v>
      </c>
      <c r="C77" s="130" t="str">
        <f>IF(Data!$B77= 0, " ",Data!C77)</f>
        <v xml:space="preserve"> </v>
      </c>
      <c r="D77" s="130" t="str">
        <f>IF(Data!$B77= 0, " ",LN(C77))</f>
        <v xml:space="preserve"> </v>
      </c>
      <c r="E77" s="130" t="str">
        <f>IF(Data!$B77= 0, " ",ROW(B77)-1)</f>
        <v xml:space="preserve"> </v>
      </c>
      <c r="F77" s="130" t="str">
        <f>IF(Data!$B77= 0, " ",($C77-$T$5)^2)</f>
        <v xml:space="preserve"> </v>
      </c>
      <c r="G77" s="130" t="str">
        <f>IF(Data!$B77= 0, " ",($C77-$T$5)^3)</f>
        <v xml:space="preserve"> </v>
      </c>
      <c r="H77" s="130" t="str">
        <f>IF(Data!$B77= 0, " ",($C77-$T$5)^4)</f>
        <v xml:space="preserve"> </v>
      </c>
      <c r="I77" s="135" t="str">
        <f>IF(Data!$B77= 0, " ",(D77-$U$5)^2)</f>
        <v xml:space="preserve"> </v>
      </c>
      <c r="J77" s="135" t="str">
        <f>IF(Data!$B77= 0, " ",(D77-$U$5)^3)</f>
        <v xml:space="preserve"> </v>
      </c>
      <c r="K77" s="135" t="str">
        <f>IF(Data!$B77= 0, " ",(E77-0.35)/$T$4)</f>
        <v xml:space="preserve"> </v>
      </c>
      <c r="L77" s="135" t="str">
        <f>IF(Data!$B77= 0, " ",(1-K77))</f>
        <v xml:space="preserve"> </v>
      </c>
      <c r="M77" s="135" t="str">
        <f>IF(Data!$B77= 0, " ",(1-$K77)^2)</f>
        <v xml:space="preserve"> </v>
      </c>
      <c r="N77" s="135" t="str">
        <f>IF(Data!$B77= 0, " ",(1-$K77)^3)</f>
        <v xml:space="preserve"> </v>
      </c>
      <c r="O77" s="136" t="str">
        <f>IF(Data!$B77= 0, " ",($C77*L77))</f>
        <v xml:space="preserve"> </v>
      </c>
      <c r="P77" s="136" t="str">
        <f>IF(Data!$B77= 0, " ",($C77*M77))</f>
        <v xml:space="preserve"> </v>
      </c>
      <c r="Q77" s="136" t="str">
        <f>IF(Data!$B77= 0, " ",($C77*N77))</f>
        <v xml:space="preserve"> </v>
      </c>
    </row>
    <row r="78" spans="2:17">
      <c r="B78" s="130" t="str">
        <f>IF(Data!$B78= 0, " ",Data!B78)</f>
        <v xml:space="preserve"> </v>
      </c>
      <c r="C78" s="130" t="str">
        <f>IF(Data!$B78= 0, " ",Data!C78)</f>
        <v xml:space="preserve"> </v>
      </c>
      <c r="D78" s="130" t="str">
        <f>IF(Data!$B78= 0, " ",LN(C78))</f>
        <v xml:space="preserve"> </v>
      </c>
      <c r="E78" s="130" t="str">
        <f>IF(Data!$B78= 0, " ",ROW(B78)-1)</f>
        <v xml:space="preserve"> </v>
      </c>
      <c r="F78" s="130" t="str">
        <f>IF(Data!$B78= 0, " ",($C78-$T$5)^2)</f>
        <v xml:space="preserve"> </v>
      </c>
      <c r="G78" s="130" t="str">
        <f>IF(Data!$B78= 0, " ",($C78-$T$5)^3)</f>
        <v xml:space="preserve"> </v>
      </c>
      <c r="H78" s="130" t="str">
        <f>IF(Data!$B78= 0, " ",($C78-$T$5)^4)</f>
        <v xml:space="preserve"> </v>
      </c>
      <c r="I78" s="135" t="str">
        <f>IF(Data!$B78= 0, " ",(D78-$U$5)^2)</f>
        <v xml:space="preserve"> </v>
      </c>
      <c r="J78" s="135" t="str">
        <f>IF(Data!$B78= 0, " ",(D78-$U$5)^3)</f>
        <v xml:space="preserve"> </v>
      </c>
      <c r="K78" s="135" t="str">
        <f>IF(Data!$B78= 0, " ",(E78-0.35)/$T$4)</f>
        <v xml:space="preserve"> </v>
      </c>
      <c r="L78" s="135" t="str">
        <f>IF(Data!$B78= 0, " ",(1-K78))</f>
        <v xml:space="preserve"> </v>
      </c>
      <c r="M78" s="135" t="str">
        <f>IF(Data!$B78= 0, " ",(1-$K78)^2)</f>
        <v xml:space="preserve"> </v>
      </c>
      <c r="N78" s="135" t="str">
        <f>IF(Data!$B78= 0, " ",(1-$K78)^3)</f>
        <v xml:space="preserve"> </v>
      </c>
      <c r="O78" s="136" t="str">
        <f>IF(Data!$B78= 0, " ",($C78*L78))</f>
        <v xml:space="preserve"> </v>
      </c>
      <c r="P78" s="136" t="str">
        <f>IF(Data!$B78= 0, " ",($C78*M78))</f>
        <v xml:space="preserve"> </v>
      </c>
      <c r="Q78" s="136" t="str">
        <f>IF(Data!$B78= 0, " ",($C78*N78))</f>
        <v xml:space="preserve"> </v>
      </c>
    </row>
    <row r="79" spans="2:17">
      <c r="B79" s="130" t="str">
        <f>IF(Data!$B79= 0, " ",Data!B79)</f>
        <v xml:space="preserve"> </v>
      </c>
      <c r="C79" s="130" t="str">
        <f>IF(Data!$B79= 0, " ",Data!C79)</f>
        <v xml:space="preserve"> </v>
      </c>
      <c r="D79" s="130" t="str">
        <f>IF(Data!$B79= 0, " ",LN(C79))</f>
        <v xml:space="preserve"> </v>
      </c>
      <c r="E79" s="130" t="str">
        <f>IF(Data!$B79= 0, " ",ROW(B79)-1)</f>
        <v xml:space="preserve"> </v>
      </c>
      <c r="F79" s="130" t="str">
        <f>IF(Data!$B79= 0, " ",($C79-$T$5)^2)</f>
        <v xml:space="preserve"> </v>
      </c>
      <c r="G79" s="130" t="str">
        <f>IF(Data!$B79= 0, " ",($C79-$T$5)^3)</f>
        <v xml:space="preserve"> </v>
      </c>
      <c r="H79" s="130" t="str">
        <f>IF(Data!$B79= 0, " ",($C79-$T$5)^4)</f>
        <v xml:space="preserve"> </v>
      </c>
      <c r="I79" s="135" t="str">
        <f>IF(Data!$B79= 0, " ",(D79-$U$5)^2)</f>
        <v xml:space="preserve"> </v>
      </c>
      <c r="J79" s="135" t="str">
        <f>IF(Data!$B79= 0, " ",(D79-$U$5)^3)</f>
        <v xml:space="preserve"> </v>
      </c>
      <c r="K79" s="135" t="str">
        <f>IF(Data!$B79= 0, " ",(E79-0.35)/$T$4)</f>
        <v xml:space="preserve"> </v>
      </c>
      <c r="L79" s="135" t="str">
        <f>IF(Data!$B79= 0, " ",(1-K79))</f>
        <v xml:space="preserve"> </v>
      </c>
      <c r="M79" s="135" t="str">
        <f>IF(Data!$B79= 0, " ",(1-$K79)^2)</f>
        <v xml:space="preserve"> </v>
      </c>
      <c r="N79" s="135" t="str">
        <f>IF(Data!$B79= 0, " ",(1-$K79)^3)</f>
        <v xml:space="preserve"> </v>
      </c>
      <c r="O79" s="136" t="str">
        <f>IF(Data!$B79= 0, " ",($C79*L79))</f>
        <v xml:space="preserve"> </v>
      </c>
      <c r="P79" s="136" t="str">
        <f>IF(Data!$B79= 0, " ",($C79*M79))</f>
        <v xml:space="preserve"> </v>
      </c>
      <c r="Q79" s="136" t="str">
        <f>IF(Data!$B79= 0, " ",($C79*N79))</f>
        <v xml:space="preserve"> </v>
      </c>
    </row>
    <row r="80" spans="2:17">
      <c r="B80" s="130" t="str">
        <f>IF(Data!$B80= 0, " ",Data!B80)</f>
        <v xml:space="preserve"> </v>
      </c>
      <c r="C80" s="130" t="str">
        <f>IF(Data!$B80= 0, " ",Data!C80)</f>
        <v xml:space="preserve"> </v>
      </c>
      <c r="D80" s="130" t="str">
        <f>IF(Data!$B80= 0, " ",LN(C80))</f>
        <v xml:space="preserve"> </v>
      </c>
      <c r="E80" s="130" t="str">
        <f>IF(Data!$B80= 0, " ",ROW(B80)-1)</f>
        <v xml:space="preserve"> </v>
      </c>
      <c r="F80" s="130" t="str">
        <f>IF(Data!$B80= 0, " ",($C80-$T$5)^2)</f>
        <v xml:space="preserve"> </v>
      </c>
      <c r="G80" s="130" t="str">
        <f>IF(Data!$B80= 0, " ",($C80-$T$5)^3)</f>
        <v xml:space="preserve"> </v>
      </c>
      <c r="H80" s="130" t="str">
        <f>IF(Data!$B80= 0, " ",($C80-$T$5)^4)</f>
        <v xml:space="preserve"> </v>
      </c>
      <c r="I80" s="135" t="str">
        <f>IF(Data!$B80= 0, " ",(D80-$U$5)^2)</f>
        <v xml:space="preserve"> </v>
      </c>
      <c r="J80" s="135" t="str">
        <f>IF(Data!$B80= 0, " ",(D80-$U$5)^3)</f>
        <v xml:space="preserve"> </v>
      </c>
      <c r="K80" s="135" t="str">
        <f>IF(Data!$B80= 0, " ",(E80-0.35)/$T$4)</f>
        <v xml:space="preserve"> </v>
      </c>
      <c r="L80" s="135" t="str">
        <f>IF(Data!$B80= 0, " ",(1-K80))</f>
        <v xml:space="preserve"> </v>
      </c>
      <c r="M80" s="135" t="str">
        <f>IF(Data!$B80= 0, " ",(1-$K80)^2)</f>
        <v xml:space="preserve"> </v>
      </c>
      <c r="N80" s="135" t="str">
        <f>IF(Data!$B80= 0, " ",(1-$K80)^3)</f>
        <v xml:space="preserve"> </v>
      </c>
      <c r="O80" s="136" t="str">
        <f>IF(Data!$B80= 0, " ",($C80*L80))</f>
        <v xml:space="preserve"> </v>
      </c>
      <c r="P80" s="136" t="str">
        <f>IF(Data!$B80= 0, " ",($C80*M80))</f>
        <v xml:space="preserve"> </v>
      </c>
      <c r="Q80" s="136" t="str">
        <f>IF(Data!$B80= 0, " ",($C80*N80))</f>
        <v xml:space="preserve"> </v>
      </c>
    </row>
    <row r="81" spans="2:17">
      <c r="B81" s="130" t="str">
        <f>IF(Data!$B81= 0, " ",Data!B81)</f>
        <v xml:space="preserve"> </v>
      </c>
      <c r="C81" s="130" t="str">
        <f>IF(Data!$B81= 0, " ",Data!C81)</f>
        <v xml:space="preserve"> </v>
      </c>
      <c r="D81" s="130" t="str">
        <f>IF(Data!$B81= 0, " ",LN(C81))</f>
        <v xml:space="preserve"> </v>
      </c>
      <c r="E81" s="130" t="str">
        <f>IF(Data!$B81= 0, " ",ROW(B81)-1)</f>
        <v xml:space="preserve"> </v>
      </c>
      <c r="F81" s="130" t="str">
        <f>IF(Data!$B81= 0, " ",($C81-$T$5)^2)</f>
        <v xml:space="preserve"> </v>
      </c>
      <c r="G81" s="130" t="str">
        <f>IF(Data!$B81= 0, " ",($C81-$T$5)^3)</f>
        <v xml:space="preserve"> </v>
      </c>
      <c r="H81" s="130" t="str">
        <f>IF(Data!$B81= 0, " ",($C81-$T$5)^4)</f>
        <v xml:space="preserve"> </v>
      </c>
      <c r="I81" s="135" t="str">
        <f>IF(Data!$B81= 0, " ",(D81-$U$5)^2)</f>
        <v xml:space="preserve"> </v>
      </c>
      <c r="J81" s="135" t="str">
        <f>IF(Data!$B81= 0, " ",(D81-$U$5)^3)</f>
        <v xml:space="preserve"> </v>
      </c>
      <c r="K81" s="135" t="str">
        <f>IF(Data!$B81= 0, " ",(E81-0.35)/$T$4)</f>
        <v xml:space="preserve"> </v>
      </c>
      <c r="L81" s="135" t="str">
        <f>IF(Data!$B81= 0, " ",(1-K81))</f>
        <v xml:space="preserve"> </v>
      </c>
      <c r="M81" s="135" t="str">
        <f>IF(Data!$B81= 0, " ",(1-$K81)^2)</f>
        <v xml:space="preserve"> </v>
      </c>
      <c r="N81" s="135" t="str">
        <f>IF(Data!$B81= 0, " ",(1-$K81)^3)</f>
        <v xml:space="preserve"> </v>
      </c>
      <c r="O81" s="136" t="str">
        <f>IF(Data!$B81= 0, " ",($C81*L81))</f>
        <v xml:space="preserve"> </v>
      </c>
      <c r="P81" s="136" t="str">
        <f>IF(Data!$B81= 0, " ",($C81*M81))</f>
        <v xml:space="preserve"> </v>
      </c>
      <c r="Q81" s="136" t="str">
        <f>IF(Data!$B81= 0, " ",($C81*N81))</f>
        <v xml:space="preserve"> </v>
      </c>
    </row>
    <row r="82" spans="2:17">
      <c r="B82" s="130" t="str">
        <f>IF(Data!$B82= 0, " ",Data!B82)</f>
        <v xml:space="preserve"> </v>
      </c>
      <c r="C82" s="130" t="str">
        <f>IF(Data!$B82= 0, " ",Data!C82)</f>
        <v xml:space="preserve"> </v>
      </c>
      <c r="D82" s="130" t="str">
        <f>IF(Data!$B82= 0, " ",LN(C82))</f>
        <v xml:space="preserve"> </v>
      </c>
      <c r="E82" s="130" t="str">
        <f>IF(Data!$B82= 0, " ",ROW(B82)-1)</f>
        <v xml:space="preserve"> </v>
      </c>
      <c r="F82" s="130" t="str">
        <f>IF(Data!$B82= 0, " ",($C82-$T$5)^2)</f>
        <v xml:space="preserve"> </v>
      </c>
      <c r="G82" s="130" t="str">
        <f>IF(Data!$B82= 0, " ",($C82-$T$5)^3)</f>
        <v xml:space="preserve"> </v>
      </c>
      <c r="H82" s="130" t="str">
        <f>IF(Data!$B82= 0, " ",($C82-$T$5)^4)</f>
        <v xml:space="preserve"> </v>
      </c>
      <c r="I82" s="135" t="str">
        <f>IF(Data!$B82= 0, " ",(D82-$U$5)^2)</f>
        <v xml:space="preserve"> </v>
      </c>
      <c r="J82" s="135" t="str">
        <f>IF(Data!$B82= 0, " ",(D82-$U$5)^3)</f>
        <v xml:space="preserve"> </v>
      </c>
      <c r="K82" s="135" t="str">
        <f>IF(Data!$B82= 0, " ",(E82-0.35)/$T$4)</f>
        <v xml:space="preserve"> </v>
      </c>
      <c r="L82" s="135" t="str">
        <f>IF(Data!$B82= 0, " ",(1-K82))</f>
        <v xml:space="preserve"> </v>
      </c>
      <c r="M82" s="135" t="str">
        <f>IF(Data!$B82= 0, " ",(1-$K82)^2)</f>
        <v xml:space="preserve"> </v>
      </c>
      <c r="N82" s="135" t="str">
        <f>IF(Data!$B82= 0, " ",(1-$K82)^3)</f>
        <v xml:space="preserve"> </v>
      </c>
      <c r="O82" s="136" t="str">
        <f>IF(Data!$B82= 0, " ",($C82*L82))</f>
        <v xml:space="preserve"> </v>
      </c>
      <c r="P82" s="136" t="str">
        <f>IF(Data!$B82= 0, " ",($C82*M82))</f>
        <v xml:space="preserve"> </v>
      </c>
      <c r="Q82" s="136" t="str">
        <f>IF(Data!$B82= 0, " ",($C82*N82))</f>
        <v xml:space="preserve"> </v>
      </c>
    </row>
    <row r="83" spans="2:17">
      <c r="B83" s="130" t="str">
        <f>IF(Data!$B83= 0, " ",Data!B83)</f>
        <v xml:space="preserve"> </v>
      </c>
      <c r="C83" s="130" t="str">
        <f>IF(Data!$B83= 0, " ",Data!C83)</f>
        <v xml:space="preserve"> </v>
      </c>
      <c r="D83" s="130" t="str">
        <f>IF(Data!$B83= 0, " ",LN(C83))</f>
        <v xml:space="preserve"> </v>
      </c>
      <c r="E83" s="130" t="str">
        <f>IF(Data!$B83= 0, " ",ROW(B83)-1)</f>
        <v xml:space="preserve"> </v>
      </c>
      <c r="F83" s="130" t="str">
        <f>IF(Data!$B83= 0, " ",($C83-$T$5)^2)</f>
        <v xml:space="preserve"> </v>
      </c>
      <c r="G83" s="130" t="str">
        <f>IF(Data!$B83= 0, " ",($C83-$T$5)^3)</f>
        <v xml:space="preserve"> </v>
      </c>
      <c r="H83" s="130" t="str">
        <f>IF(Data!$B83= 0, " ",($C83-$T$5)^4)</f>
        <v xml:space="preserve"> </v>
      </c>
      <c r="I83" s="135" t="str">
        <f>IF(Data!$B83= 0, " ",(D83-$U$5)^2)</f>
        <v xml:space="preserve"> </v>
      </c>
      <c r="J83" s="135" t="str">
        <f>IF(Data!$B83= 0, " ",(D83-$U$5)^3)</f>
        <v xml:space="preserve"> </v>
      </c>
      <c r="K83" s="135" t="str">
        <f>IF(Data!$B83= 0, " ",(E83-0.35)/$T$4)</f>
        <v xml:space="preserve"> </v>
      </c>
      <c r="L83" s="135" t="str">
        <f>IF(Data!$B83= 0, " ",(1-K83))</f>
        <v xml:space="preserve"> </v>
      </c>
      <c r="M83" s="135" t="str">
        <f>IF(Data!$B83= 0, " ",(1-$K83)^2)</f>
        <v xml:space="preserve"> </v>
      </c>
      <c r="N83" s="135" t="str">
        <f>IF(Data!$B83= 0, " ",(1-$K83)^3)</f>
        <v xml:space="preserve"> </v>
      </c>
      <c r="O83" s="136" t="str">
        <f>IF(Data!$B83= 0, " ",($C83*L83))</f>
        <v xml:space="preserve"> </v>
      </c>
      <c r="P83" s="136" t="str">
        <f>IF(Data!$B83= 0, " ",($C83*M83))</f>
        <v xml:space="preserve"> </v>
      </c>
      <c r="Q83" s="136" t="str">
        <f>IF(Data!$B83= 0, " ",($C83*N83))</f>
        <v xml:space="preserve"> </v>
      </c>
    </row>
    <row r="84" spans="2:17">
      <c r="B84" s="130" t="str">
        <f>IF(Data!$B84= 0, " ",Data!B84)</f>
        <v xml:space="preserve"> </v>
      </c>
      <c r="C84" s="130" t="str">
        <f>IF(Data!$B84= 0, " ",Data!C84)</f>
        <v xml:space="preserve"> </v>
      </c>
      <c r="D84" s="130" t="str">
        <f>IF(Data!$B84= 0, " ",LN(C84))</f>
        <v xml:space="preserve"> </v>
      </c>
      <c r="E84" s="130" t="str">
        <f>IF(Data!$B84= 0, " ",ROW(B84)-1)</f>
        <v xml:space="preserve"> </v>
      </c>
      <c r="F84" s="130" t="str">
        <f>IF(Data!$B84= 0, " ",($C84-$T$5)^2)</f>
        <v xml:space="preserve"> </v>
      </c>
      <c r="G84" s="130" t="str">
        <f>IF(Data!$B84= 0, " ",($C84-$T$5)^3)</f>
        <v xml:space="preserve"> </v>
      </c>
      <c r="H84" s="130" t="str">
        <f>IF(Data!$B84= 0, " ",($C84-$T$5)^4)</f>
        <v xml:space="preserve"> </v>
      </c>
      <c r="I84" s="135" t="str">
        <f>IF(Data!$B84= 0, " ",(D84-$U$5)^2)</f>
        <v xml:space="preserve"> </v>
      </c>
      <c r="J84" s="135" t="str">
        <f>IF(Data!$B84= 0, " ",(D84-$U$5)^3)</f>
        <v xml:space="preserve"> </v>
      </c>
      <c r="K84" s="135" t="str">
        <f>IF(Data!$B84= 0, " ",(E84-0.35)/$T$4)</f>
        <v xml:space="preserve"> </v>
      </c>
      <c r="L84" s="135" t="str">
        <f>IF(Data!$B84= 0, " ",(1-K84))</f>
        <v xml:space="preserve"> </v>
      </c>
      <c r="M84" s="135" t="str">
        <f>IF(Data!$B84= 0, " ",(1-$K84)^2)</f>
        <v xml:space="preserve"> </v>
      </c>
      <c r="N84" s="135" t="str">
        <f>IF(Data!$B84= 0, " ",(1-$K84)^3)</f>
        <v xml:space="preserve"> </v>
      </c>
      <c r="O84" s="136" t="str">
        <f>IF(Data!$B84= 0, " ",($C84*L84))</f>
        <v xml:space="preserve"> </v>
      </c>
      <c r="P84" s="136" t="str">
        <f>IF(Data!$B84= 0, " ",($C84*M84))</f>
        <v xml:space="preserve"> </v>
      </c>
      <c r="Q84" s="136" t="str">
        <f>IF(Data!$B84= 0, " ",($C84*N84))</f>
        <v xml:space="preserve"> </v>
      </c>
    </row>
    <row r="85" spans="2:17">
      <c r="B85" s="130" t="str">
        <f>IF(Data!$B85= 0, " ",Data!B85)</f>
        <v xml:space="preserve"> </v>
      </c>
      <c r="C85" s="130" t="str">
        <f>IF(Data!$B85= 0, " ",Data!C85)</f>
        <v xml:space="preserve"> </v>
      </c>
      <c r="D85" s="130" t="str">
        <f>IF(Data!$B85= 0, " ",LN(C85))</f>
        <v xml:space="preserve"> </v>
      </c>
      <c r="E85" s="130" t="str">
        <f>IF(Data!$B85= 0, " ",ROW(B85)-1)</f>
        <v xml:space="preserve"> </v>
      </c>
      <c r="F85" s="130" t="str">
        <f>IF(Data!$B85= 0, " ",($C85-$T$5)^2)</f>
        <v xml:space="preserve"> </v>
      </c>
      <c r="G85" s="130" t="str">
        <f>IF(Data!$B85= 0, " ",($C85-$T$5)^3)</f>
        <v xml:space="preserve"> </v>
      </c>
      <c r="H85" s="130" t="str">
        <f>IF(Data!$B85= 0, " ",($C85-$T$5)^4)</f>
        <v xml:space="preserve"> </v>
      </c>
      <c r="I85" s="135" t="str">
        <f>IF(Data!$B85= 0, " ",(D85-$U$5)^2)</f>
        <v xml:space="preserve"> </v>
      </c>
      <c r="J85" s="135" t="str">
        <f>IF(Data!$B85= 0, " ",(D85-$U$5)^3)</f>
        <v xml:space="preserve"> </v>
      </c>
      <c r="K85" s="135" t="str">
        <f>IF(Data!$B85= 0, " ",(E85-0.35)/$T$4)</f>
        <v xml:space="preserve"> </v>
      </c>
      <c r="L85" s="135" t="str">
        <f>IF(Data!$B85= 0, " ",(1-K85))</f>
        <v xml:space="preserve"> </v>
      </c>
      <c r="M85" s="135" t="str">
        <f>IF(Data!$B85= 0, " ",(1-$K85)^2)</f>
        <v xml:space="preserve"> </v>
      </c>
      <c r="N85" s="135" t="str">
        <f>IF(Data!$B85= 0, " ",(1-$K85)^3)</f>
        <v xml:space="preserve"> </v>
      </c>
      <c r="O85" s="136" t="str">
        <f>IF(Data!$B85= 0, " ",($C85*L85))</f>
        <v xml:space="preserve"> </v>
      </c>
      <c r="P85" s="136" t="str">
        <f>IF(Data!$B85= 0, " ",($C85*M85))</f>
        <v xml:space="preserve"> </v>
      </c>
      <c r="Q85" s="136" t="str">
        <f>IF(Data!$B85= 0, " ",($C85*N85))</f>
        <v xml:space="preserve"> </v>
      </c>
    </row>
    <row r="86" spans="2:17">
      <c r="B86" s="130" t="str">
        <f>IF(Data!$B86= 0, " ",Data!B86)</f>
        <v xml:space="preserve"> </v>
      </c>
      <c r="C86" s="130" t="str">
        <f>IF(Data!$B86= 0, " ",Data!C86)</f>
        <v xml:space="preserve"> </v>
      </c>
      <c r="D86" s="130" t="str">
        <f>IF(Data!$B86= 0, " ",LN(C86))</f>
        <v xml:space="preserve"> </v>
      </c>
      <c r="E86" s="130" t="str">
        <f>IF(Data!$B86= 0, " ",ROW(B86)-1)</f>
        <v xml:space="preserve"> </v>
      </c>
      <c r="F86" s="130" t="str">
        <f>IF(Data!$B86= 0, " ",($C86-$T$5)^2)</f>
        <v xml:space="preserve"> </v>
      </c>
      <c r="G86" s="130" t="str">
        <f>IF(Data!$B86= 0, " ",($C86-$T$5)^3)</f>
        <v xml:space="preserve"> </v>
      </c>
      <c r="H86" s="130" t="str">
        <f>IF(Data!$B86= 0, " ",($C86-$T$5)^4)</f>
        <v xml:space="preserve"> </v>
      </c>
      <c r="I86" s="135" t="str">
        <f>IF(Data!$B86= 0, " ",(D86-$U$5)^2)</f>
        <v xml:space="preserve"> </v>
      </c>
      <c r="J86" s="135" t="str">
        <f>IF(Data!$B86= 0, " ",(D86-$U$5)^3)</f>
        <v xml:space="preserve"> </v>
      </c>
      <c r="K86" s="135" t="str">
        <f>IF(Data!$B86= 0, " ",(E86-0.35)/$T$4)</f>
        <v xml:space="preserve"> </v>
      </c>
      <c r="L86" s="135" t="str">
        <f>IF(Data!$B86= 0, " ",(1-K86))</f>
        <v xml:space="preserve"> </v>
      </c>
      <c r="M86" s="135" t="str">
        <f>IF(Data!$B86= 0, " ",(1-$K86)^2)</f>
        <v xml:space="preserve"> </v>
      </c>
      <c r="N86" s="135" t="str">
        <f>IF(Data!$B86= 0, " ",(1-$K86)^3)</f>
        <v xml:space="preserve"> </v>
      </c>
      <c r="O86" s="136" t="str">
        <f>IF(Data!$B86= 0, " ",($C86*L86))</f>
        <v xml:space="preserve"> </v>
      </c>
      <c r="P86" s="136" t="str">
        <f>IF(Data!$B86= 0, " ",($C86*M86))</f>
        <v xml:space="preserve"> </v>
      </c>
      <c r="Q86" s="136" t="str">
        <f>IF(Data!$B86= 0, " ",($C86*N86))</f>
        <v xml:space="preserve"> </v>
      </c>
    </row>
    <row r="87" spans="2:17">
      <c r="B87" s="130" t="str">
        <f>IF(Data!$B87= 0, " ",Data!B87)</f>
        <v xml:space="preserve"> </v>
      </c>
      <c r="C87" s="130" t="str">
        <f>IF(Data!$B87= 0, " ",Data!C87)</f>
        <v xml:space="preserve"> </v>
      </c>
      <c r="D87" s="130" t="str">
        <f>IF(Data!$B87= 0, " ",LN(C87))</f>
        <v xml:space="preserve"> </v>
      </c>
      <c r="E87" s="130" t="str">
        <f>IF(Data!$B87= 0, " ",ROW(B87)-1)</f>
        <v xml:space="preserve"> </v>
      </c>
      <c r="F87" s="130" t="str">
        <f>IF(Data!$B87= 0, " ",($C87-$T$5)^2)</f>
        <v xml:space="preserve"> </v>
      </c>
      <c r="G87" s="130" t="str">
        <f>IF(Data!$B87= 0, " ",($C87-$T$5)^3)</f>
        <v xml:space="preserve"> </v>
      </c>
      <c r="H87" s="130" t="str">
        <f>IF(Data!$B87= 0, " ",($C87-$T$5)^4)</f>
        <v xml:space="preserve"> </v>
      </c>
      <c r="I87" s="135" t="str">
        <f>IF(Data!$B87= 0, " ",(D87-$U$5)^2)</f>
        <v xml:space="preserve"> </v>
      </c>
      <c r="J87" s="135" t="str">
        <f>IF(Data!$B87= 0, " ",(D87-$U$5)^3)</f>
        <v xml:space="preserve"> </v>
      </c>
      <c r="K87" s="135" t="str">
        <f>IF(Data!$B87= 0, " ",(E87-0.35)/$T$4)</f>
        <v xml:space="preserve"> </v>
      </c>
      <c r="L87" s="135" t="str">
        <f>IF(Data!$B87= 0, " ",(1-K87))</f>
        <v xml:space="preserve"> </v>
      </c>
      <c r="M87" s="135" t="str">
        <f>IF(Data!$B87= 0, " ",(1-$K87)^2)</f>
        <v xml:space="preserve"> </v>
      </c>
      <c r="N87" s="135" t="str">
        <f>IF(Data!$B87= 0, " ",(1-$K87)^3)</f>
        <v xml:space="preserve"> </v>
      </c>
      <c r="O87" s="136" t="str">
        <f>IF(Data!$B87= 0, " ",($C87*L87))</f>
        <v xml:space="preserve"> </v>
      </c>
      <c r="P87" s="136" t="str">
        <f>IF(Data!$B87= 0, " ",($C87*M87))</f>
        <v xml:space="preserve"> </v>
      </c>
      <c r="Q87" s="136" t="str">
        <f>IF(Data!$B87= 0, " ",($C87*N87))</f>
        <v xml:space="preserve"> </v>
      </c>
    </row>
    <row r="88" spans="2:17">
      <c r="B88" s="130" t="str">
        <f>IF(Data!$B88= 0, " ",Data!B88)</f>
        <v xml:space="preserve"> </v>
      </c>
      <c r="C88" s="130" t="str">
        <f>IF(Data!$B88= 0, " ",Data!C88)</f>
        <v xml:space="preserve"> </v>
      </c>
      <c r="D88" s="130" t="str">
        <f>IF(Data!$B88= 0, " ",LN(C88))</f>
        <v xml:space="preserve"> </v>
      </c>
      <c r="E88" s="130" t="str">
        <f>IF(Data!$B88= 0, " ",ROW(B88)-1)</f>
        <v xml:space="preserve"> </v>
      </c>
      <c r="F88" s="130" t="str">
        <f>IF(Data!$B88= 0, " ",($C88-$T$5)^2)</f>
        <v xml:space="preserve"> </v>
      </c>
      <c r="G88" s="130" t="str">
        <f>IF(Data!$B88= 0, " ",($C88-$T$5)^3)</f>
        <v xml:space="preserve"> </v>
      </c>
      <c r="H88" s="130" t="str">
        <f>IF(Data!$B88= 0, " ",($C88-$T$5)^4)</f>
        <v xml:space="preserve"> </v>
      </c>
      <c r="I88" s="135" t="str">
        <f>IF(Data!$B88= 0, " ",(D88-$U$5)^2)</f>
        <v xml:space="preserve"> </v>
      </c>
      <c r="J88" s="135" t="str">
        <f>IF(Data!$B88= 0, " ",(D88-$U$5)^3)</f>
        <v xml:space="preserve"> </v>
      </c>
      <c r="K88" s="135" t="str">
        <f>IF(Data!$B88= 0, " ",(E88-0.35)/$T$4)</f>
        <v xml:space="preserve"> </v>
      </c>
      <c r="L88" s="135" t="str">
        <f>IF(Data!$B88= 0, " ",(1-K88))</f>
        <v xml:space="preserve"> </v>
      </c>
      <c r="M88" s="135" t="str">
        <f>IF(Data!$B88= 0, " ",(1-$K88)^2)</f>
        <v xml:space="preserve"> </v>
      </c>
      <c r="N88" s="135" t="str">
        <f>IF(Data!$B88= 0, " ",(1-$K88)^3)</f>
        <v xml:space="preserve"> </v>
      </c>
      <c r="O88" s="136" t="str">
        <f>IF(Data!$B88= 0, " ",($C88*L88))</f>
        <v xml:space="preserve"> </v>
      </c>
      <c r="P88" s="136" t="str">
        <f>IF(Data!$B88= 0, " ",($C88*M88))</f>
        <v xml:space="preserve"> </v>
      </c>
      <c r="Q88" s="136" t="str">
        <f>IF(Data!$B88= 0, " ",($C88*N88))</f>
        <v xml:space="preserve"> </v>
      </c>
    </row>
    <row r="89" spans="2:17">
      <c r="B89" s="130" t="str">
        <f>IF(Data!$B89= 0, " ",Data!B89)</f>
        <v xml:space="preserve"> </v>
      </c>
      <c r="C89" s="130" t="str">
        <f>IF(Data!$B89= 0, " ",Data!C89)</f>
        <v xml:space="preserve"> </v>
      </c>
      <c r="D89" s="130" t="str">
        <f>IF(Data!$B89= 0, " ",LN(C89))</f>
        <v xml:space="preserve"> </v>
      </c>
      <c r="E89" s="130" t="str">
        <f>IF(Data!$B89= 0, " ",ROW(B89)-1)</f>
        <v xml:space="preserve"> </v>
      </c>
      <c r="F89" s="130" t="str">
        <f>IF(Data!$B89= 0, " ",($C89-$T$5)^2)</f>
        <v xml:space="preserve"> </v>
      </c>
      <c r="G89" s="130" t="str">
        <f>IF(Data!$B89= 0, " ",($C89-$T$5)^3)</f>
        <v xml:space="preserve"> </v>
      </c>
      <c r="H89" s="130" t="str">
        <f>IF(Data!$B89= 0, " ",($C89-$T$5)^4)</f>
        <v xml:space="preserve"> </v>
      </c>
      <c r="I89" s="135" t="str">
        <f>IF(Data!$B89= 0, " ",(D89-$U$5)^2)</f>
        <v xml:space="preserve"> </v>
      </c>
      <c r="J89" s="135" t="str">
        <f>IF(Data!$B89= 0, " ",(D89-$U$5)^3)</f>
        <v xml:space="preserve"> </v>
      </c>
      <c r="K89" s="135" t="str">
        <f>IF(Data!$B89= 0, " ",(E89-0.35)/$T$4)</f>
        <v xml:space="preserve"> </v>
      </c>
      <c r="L89" s="135" t="str">
        <f>IF(Data!$B89= 0, " ",(1-K89))</f>
        <v xml:space="preserve"> </v>
      </c>
      <c r="M89" s="135" t="str">
        <f>IF(Data!$B89= 0, " ",(1-$K89)^2)</f>
        <v xml:space="preserve"> </v>
      </c>
      <c r="N89" s="135" t="str">
        <f>IF(Data!$B89= 0, " ",(1-$K89)^3)</f>
        <v xml:space="preserve"> </v>
      </c>
      <c r="O89" s="136" t="str">
        <f>IF(Data!$B89= 0, " ",($C89*L89))</f>
        <v xml:space="preserve"> </v>
      </c>
      <c r="P89" s="136" t="str">
        <f>IF(Data!$B89= 0, " ",($C89*M89))</f>
        <v xml:space="preserve"> </v>
      </c>
      <c r="Q89" s="136" t="str">
        <f>IF(Data!$B89= 0, " ",($C89*N89))</f>
        <v xml:space="preserve"> </v>
      </c>
    </row>
    <row r="90" spans="2:17">
      <c r="B90" s="130" t="str">
        <f>IF(Data!$B90= 0, " ",Data!B90)</f>
        <v xml:space="preserve"> </v>
      </c>
      <c r="C90" s="130" t="str">
        <f>IF(Data!$B90= 0, " ",Data!C90)</f>
        <v xml:space="preserve"> </v>
      </c>
      <c r="D90" s="130" t="str">
        <f>IF(Data!$B90= 0, " ",LN(C90))</f>
        <v xml:space="preserve"> </v>
      </c>
      <c r="E90" s="130" t="str">
        <f>IF(Data!$B90= 0, " ",ROW(B90)-1)</f>
        <v xml:space="preserve"> </v>
      </c>
      <c r="F90" s="130" t="str">
        <f>IF(Data!$B90= 0, " ",($C90-$T$5)^2)</f>
        <v xml:space="preserve"> </v>
      </c>
      <c r="G90" s="130" t="str">
        <f>IF(Data!$B90= 0, " ",($C90-$T$5)^3)</f>
        <v xml:space="preserve"> </v>
      </c>
      <c r="H90" s="130" t="str">
        <f>IF(Data!$B90= 0, " ",($C90-$T$5)^4)</f>
        <v xml:space="preserve"> </v>
      </c>
      <c r="I90" s="135" t="str">
        <f>IF(Data!$B90= 0, " ",(D90-$U$5)^2)</f>
        <v xml:space="preserve"> </v>
      </c>
      <c r="J90" s="135" t="str">
        <f>IF(Data!$B90= 0, " ",(D90-$U$5)^3)</f>
        <v xml:space="preserve"> </v>
      </c>
      <c r="K90" s="135" t="str">
        <f>IF(Data!$B90= 0, " ",(E90-0.35)/$T$4)</f>
        <v xml:space="preserve"> </v>
      </c>
      <c r="L90" s="135" t="str">
        <f>IF(Data!$B90= 0, " ",(1-K90))</f>
        <v xml:space="preserve"> </v>
      </c>
      <c r="M90" s="135" t="str">
        <f>IF(Data!$B90= 0, " ",(1-$K90)^2)</f>
        <v xml:space="preserve"> </v>
      </c>
      <c r="N90" s="135" t="str">
        <f>IF(Data!$B90= 0, " ",(1-$K90)^3)</f>
        <v xml:space="preserve"> </v>
      </c>
      <c r="O90" s="136" t="str">
        <f>IF(Data!$B90= 0, " ",($C90*L90))</f>
        <v xml:space="preserve"> </v>
      </c>
      <c r="P90" s="136" t="str">
        <f>IF(Data!$B90= 0, " ",($C90*M90))</f>
        <v xml:space="preserve"> </v>
      </c>
      <c r="Q90" s="136" t="str">
        <f>IF(Data!$B90= 0, " ",($C90*N90))</f>
        <v xml:space="preserve"> </v>
      </c>
    </row>
    <row r="91" spans="2:17">
      <c r="B91" s="130" t="str">
        <f>IF(Data!$B91= 0, " ",Data!B91)</f>
        <v xml:space="preserve"> </v>
      </c>
      <c r="C91" s="130" t="str">
        <f>IF(Data!$B91= 0, " ",Data!C91)</f>
        <v xml:space="preserve"> </v>
      </c>
      <c r="D91" s="130" t="str">
        <f>IF(Data!$B91= 0, " ",LN(C91))</f>
        <v xml:space="preserve"> </v>
      </c>
      <c r="E91" s="130" t="str">
        <f>IF(Data!$B91= 0, " ",ROW(B91)-1)</f>
        <v xml:space="preserve"> </v>
      </c>
      <c r="F91" s="130" t="str">
        <f>IF(Data!$B91= 0, " ",($C91-$T$5)^2)</f>
        <v xml:space="preserve"> </v>
      </c>
      <c r="G91" s="130" t="str">
        <f>IF(Data!$B91= 0, " ",($C91-$T$5)^3)</f>
        <v xml:space="preserve"> </v>
      </c>
      <c r="H91" s="130" t="str">
        <f>IF(Data!$B91= 0, " ",($C91-$T$5)^4)</f>
        <v xml:space="preserve"> </v>
      </c>
      <c r="I91" s="135" t="str">
        <f>IF(Data!$B91= 0, " ",(D91-$U$5)^2)</f>
        <v xml:space="preserve"> </v>
      </c>
      <c r="J91" s="135" t="str">
        <f>IF(Data!$B91= 0, " ",(D91-$U$5)^3)</f>
        <v xml:space="preserve"> </v>
      </c>
      <c r="K91" s="135" t="str">
        <f>IF(Data!$B91= 0, " ",(E91-0.35)/$T$4)</f>
        <v xml:space="preserve"> </v>
      </c>
      <c r="L91" s="135" t="str">
        <f>IF(Data!$B91= 0, " ",(1-K91))</f>
        <v xml:space="preserve"> </v>
      </c>
      <c r="M91" s="135" t="str">
        <f>IF(Data!$B91= 0, " ",(1-$K91)^2)</f>
        <v xml:space="preserve"> </v>
      </c>
      <c r="N91" s="135" t="str">
        <f>IF(Data!$B91= 0, " ",(1-$K91)^3)</f>
        <v xml:space="preserve"> </v>
      </c>
      <c r="O91" s="136" t="str">
        <f>IF(Data!$B91= 0, " ",($C91*L91))</f>
        <v xml:space="preserve"> </v>
      </c>
      <c r="P91" s="136" t="str">
        <f>IF(Data!$B91= 0, " ",($C91*M91))</f>
        <v xml:space="preserve"> </v>
      </c>
      <c r="Q91" s="136" t="str">
        <f>IF(Data!$B91= 0, " ",($C91*N91))</f>
        <v xml:space="preserve"> </v>
      </c>
    </row>
    <row r="92" spans="2:17">
      <c r="B92" s="130" t="str">
        <f>IF(Data!$B92= 0, " ",Data!B92)</f>
        <v xml:space="preserve"> </v>
      </c>
      <c r="C92" s="130" t="str">
        <f>IF(Data!$B92= 0, " ",Data!C92)</f>
        <v xml:space="preserve"> </v>
      </c>
      <c r="D92" s="130" t="str">
        <f>IF(Data!$B92= 0, " ",LN(C92))</f>
        <v xml:space="preserve"> </v>
      </c>
      <c r="E92" s="130" t="str">
        <f>IF(Data!$B92= 0, " ",ROW(B92)-1)</f>
        <v xml:space="preserve"> </v>
      </c>
      <c r="F92" s="130" t="str">
        <f>IF(Data!$B92= 0, " ",($C92-$T$5)^2)</f>
        <v xml:space="preserve"> </v>
      </c>
      <c r="G92" s="130" t="str">
        <f>IF(Data!$B92= 0, " ",($C92-$T$5)^3)</f>
        <v xml:space="preserve"> </v>
      </c>
      <c r="H92" s="130" t="str">
        <f>IF(Data!$B92= 0, " ",($C92-$T$5)^4)</f>
        <v xml:space="preserve"> </v>
      </c>
      <c r="I92" s="135" t="str">
        <f>IF(Data!$B92= 0, " ",(D92-$U$5)^2)</f>
        <v xml:space="preserve"> </v>
      </c>
      <c r="J92" s="135" t="str">
        <f>IF(Data!$B92= 0, " ",(D92-$U$5)^3)</f>
        <v xml:space="preserve"> </v>
      </c>
      <c r="K92" s="135" t="str">
        <f>IF(Data!$B92= 0, " ",(E92-0.35)/$T$4)</f>
        <v xml:space="preserve"> </v>
      </c>
      <c r="L92" s="135" t="str">
        <f>IF(Data!$B92= 0, " ",(1-K92))</f>
        <v xml:space="preserve"> </v>
      </c>
      <c r="M92" s="135" t="str">
        <f>IF(Data!$B92= 0, " ",(1-$K92)^2)</f>
        <v xml:space="preserve"> </v>
      </c>
      <c r="N92" s="135" t="str">
        <f>IF(Data!$B92= 0, " ",(1-$K92)^3)</f>
        <v xml:space="preserve"> </v>
      </c>
      <c r="O92" s="136" t="str">
        <f>IF(Data!$B92= 0, " ",($C92*L92))</f>
        <v xml:space="preserve"> </v>
      </c>
      <c r="P92" s="136" t="str">
        <f>IF(Data!$B92= 0, " ",($C92*M92))</f>
        <v xml:space="preserve"> </v>
      </c>
      <c r="Q92" s="136" t="str">
        <f>IF(Data!$B92= 0, " ",($C92*N92))</f>
        <v xml:space="preserve"> </v>
      </c>
    </row>
    <row r="93" spans="2:17">
      <c r="B93" s="130" t="str">
        <f>IF(Data!$B93= 0, " ",Data!B93)</f>
        <v xml:space="preserve"> </v>
      </c>
      <c r="C93" s="130" t="str">
        <f>IF(Data!$B93= 0, " ",Data!C93)</f>
        <v xml:space="preserve"> </v>
      </c>
      <c r="D93" s="130" t="str">
        <f>IF(Data!$B93= 0, " ",LN(C93))</f>
        <v xml:space="preserve"> </v>
      </c>
      <c r="E93" s="130" t="str">
        <f>IF(Data!$B93= 0, " ",ROW(B93)-1)</f>
        <v xml:space="preserve"> </v>
      </c>
      <c r="F93" s="130" t="str">
        <f>IF(Data!$B93= 0, " ",($C93-$T$5)^2)</f>
        <v xml:space="preserve"> </v>
      </c>
      <c r="G93" s="130" t="str">
        <f>IF(Data!$B93= 0, " ",($C93-$T$5)^3)</f>
        <v xml:space="preserve"> </v>
      </c>
      <c r="H93" s="130" t="str">
        <f>IF(Data!$B93= 0, " ",($C93-$T$5)^4)</f>
        <v xml:space="preserve"> </v>
      </c>
      <c r="I93" s="135" t="str">
        <f>IF(Data!$B93= 0, " ",(D93-$U$5)^2)</f>
        <v xml:space="preserve"> </v>
      </c>
      <c r="J93" s="135" t="str">
        <f>IF(Data!$B93= 0, " ",(D93-$U$5)^3)</f>
        <v xml:space="preserve"> </v>
      </c>
      <c r="K93" s="135" t="str">
        <f>IF(Data!$B93= 0, " ",(E93-0.35)/$T$4)</f>
        <v xml:space="preserve"> </v>
      </c>
      <c r="L93" s="135" t="str">
        <f>IF(Data!$B93= 0, " ",(1-K93))</f>
        <v xml:space="preserve"> </v>
      </c>
      <c r="M93" s="135" t="str">
        <f>IF(Data!$B93= 0, " ",(1-$K93)^2)</f>
        <v xml:space="preserve"> </v>
      </c>
      <c r="N93" s="135" t="str">
        <f>IF(Data!$B93= 0, " ",(1-$K93)^3)</f>
        <v xml:space="preserve"> </v>
      </c>
      <c r="O93" s="136" t="str">
        <f>IF(Data!$B93= 0, " ",($C93*L93))</f>
        <v xml:space="preserve"> </v>
      </c>
      <c r="P93" s="136" t="str">
        <f>IF(Data!$B93= 0, " ",($C93*M93))</f>
        <v xml:space="preserve"> </v>
      </c>
      <c r="Q93" s="136" t="str">
        <f>IF(Data!$B93= 0, " ",($C93*N93))</f>
        <v xml:space="preserve"> </v>
      </c>
    </row>
    <row r="94" spans="2:17">
      <c r="B94" s="130" t="str">
        <f>IF(Data!$B94= 0, " ",Data!B94)</f>
        <v xml:space="preserve"> </v>
      </c>
      <c r="C94" s="130" t="str">
        <f>IF(Data!$B94= 0, " ",Data!C94)</f>
        <v xml:space="preserve"> </v>
      </c>
      <c r="D94" s="130" t="str">
        <f>IF(Data!$B94= 0, " ",LN(C94))</f>
        <v xml:space="preserve"> </v>
      </c>
      <c r="E94" s="130" t="str">
        <f>IF(Data!$B94= 0, " ",ROW(B94)-1)</f>
        <v xml:space="preserve"> </v>
      </c>
      <c r="F94" s="130" t="str">
        <f>IF(Data!$B94= 0, " ",($C94-$T$5)^2)</f>
        <v xml:space="preserve"> </v>
      </c>
      <c r="G94" s="130" t="str">
        <f>IF(Data!$B94= 0, " ",($C94-$T$5)^3)</f>
        <v xml:space="preserve"> </v>
      </c>
      <c r="H94" s="130" t="str">
        <f>IF(Data!$B94= 0, " ",($C94-$T$5)^4)</f>
        <v xml:space="preserve"> </v>
      </c>
      <c r="I94" s="135" t="str">
        <f>IF(Data!$B94= 0, " ",(D94-$U$5)^2)</f>
        <v xml:space="preserve"> </v>
      </c>
      <c r="J94" s="135" t="str">
        <f>IF(Data!$B94= 0, " ",(D94-$U$5)^3)</f>
        <v xml:space="preserve"> </v>
      </c>
      <c r="K94" s="135" t="str">
        <f>IF(Data!$B94= 0, " ",(E94-0.35)/$T$4)</f>
        <v xml:space="preserve"> </v>
      </c>
      <c r="L94" s="135" t="str">
        <f>IF(Data!$B94= 0, " ",(1-K94))</f>
        <v xml:space="preserve"> </v>
      </c>
      <c r="M94" s="135" t="str">
        <f>IF(Data!$B94= 0, " ",(1-$K94)^2)</f>
        <v xml:space="preserve"> </v>
      </c>
      <c r="N94" s="135" t="str">
        <f>IF(Data!$B94= 0, " ",(1-$K94)^3)</f>
        <v xml:space="preserve"> </v>
      </c>
      <c r="O94" s="136" t="str">
        <f>IF(Data!$B94= 0, " ",($C94*L94))</f>
        <v xml:space="preserve"> </v>
      </c>
      <c r="P94" s="136" t="str">
        <f>IF(Data!$B94= 0, " ",($C94*M94))</f>
        <v xml:space="preserve"> </v>
      </c>
      <c r="Q94" s="136" t="str">
        <f>IF(Data!$B94= 0, " ",($C94*N94))</f>
        <v xml:space="preserve"> </v>
      </c>
    </row>
    <row r="95" spans="2:17">
      <c r="B95" s="130" t="str">
        <f>IF(Data!$B95= 0, " ",Data!B95)</f>
        <v xml:space="preserve"> </v>
      </c>
      <c r="C95" s="130" t="str">
        <f>IF(Data!$B95= 0, " ",Data!C95)</f>
        <v xml:space="preserve"> </v>
      </c>
      <c r="D95" s="130" t="str">
        <f>IF(Data!$B95= 0, " ",LN(C95))</f>
        <v xml:space="preserve"> </v>
      </c>
      <c r="E95" s="130" t="str">
        <f>IF(Data!$B95= 0, " ",ROW(B95)-1)</f>
        <v xml:space="preserve"> </v>
      </c>
      <c r="F95" s="130" t="str">
        <f>IF(Data!$B95= 0, " ",($C95-$T$5)^2)</f>
        <v xml:space="preserve"> </v>
      </c>
      <c r="G95" s="130" t="str">
        <f>IF(Data!$B95= 0, " ",($C95-$T$5)^3)</f>
        <v xml:space="preserve"> </v>
      </c>
      <c r="H95" s="130" t="str">
        <f>IF(Data!$B95= 0, " ",($C95-$T$5)^4)</f>
        <v xml:space="preserve"> </v>
      </c>
      <c r="I95" s="135" t="str">
        <f>IF(Data!$B95= 0, " ",(D95-$U$5)^2)</f>
        <v xml:space="preserve"> </v>
      </c>
      <c r="J95" s="135" t="str">
        <f>IF(Data!$B95= 0, " ",(D95-$U$5)^3)</f>
        <v xml:space="preserve"> </v>
      </c>
      <c r="K95" s="135" t="str">
        <f>IF(Data!$B95= 0, " ",(E95-0.35)/$T$4)</f>
        <v xml:space="preserve"> </v>
      </c>
      <c r="L95" s="135" t="str">
        <f>IF(Data!$B95= 0, " ",(1-K95))</f>
        <v xml:space="preserve"> </v>
      </c>
      <c r="M95" s="135" t="str">
        <f>IF(Data!$B95= 0, " ",(1-$K95)^2)</f>
        <v xml:space="preserve"> </v>
      </c>
      <c r="N95" s="135" t="str">
        <f>IF(Data!$B95= 0, " ",(1-$K95)^3)</f>
        <v xml:space="preserve"> </v>
      </c>
      <c r="O95" s="136" t="str">
        <f>IF(Data!$B95= 0, " ",($C95*L95))</f>
        <v xml:space="preserve"> </v>
      </c>
      <c r="P95" s="136" t="str">
        <f>IF(Data!$B95= 0, " ",($C95*M95))</f>
        <v xml:space="preserve"> </v>
      </c>
      <c r="Q95" s="136" t="str">
        <f>IF(Data!$B95= 0, " ",($C95*N95))</f>
        <v xml:space="preserve"> </v>
      </c>
    </row>
    <row r="96" spans="2:17">
      <c r="B96" s="130" t="str">
        <f>IF(Data!$B96= 0, " ",Data!B96)</f>
        <v xml:space="preserve"> </v>
      </c>
      <c r="C96" s="130" t="str">
        <f>IF(Data!$B96= 0, " ",Data!C96)</f>
        <v xml:space="preserve"> </v>
      </c>
      <c r="D96" s="130" t="str">
        <f>IF(Data!$B96= 0, " ",LN(C96))</f>
        <v xml:space="preserve"> </v>
      </c>
      <c r="E96" s="130" t="str">
        <f>IF(Data!$B96= 0, " ",ROW(B96)-1)</f>
        <v xml:space="preserve"> </v>
      </c>
      <c r="F96" s="130" t="str">
        <f>IF(Data!$B96= 0, " ",($C96-$T$5)^2)</f>
        <v xml:space="preserve"> </v>
      </c>
      <c r="G96" s="130" t="str">
        <f>IF(Data!$B96= 0, " ",($C96-$T$5)^3)</f>
        <v xml:space="preserve"> </v>
      </c>
      <c r="H96" s="130" t="str">
        <f>IF(Data!$B96= 0, " ",($C96-$T$5)^4)</f>
        <v xml:space="preserve"> </v>
      </c>
      <c r="I96" s="135" t="str">
        <f>IF(Data!$B96= 0, " ",(D96-$U$5)^2)</f>
        <v xml:space="preserve"> </v>
      </c>
      <c r="J96" s="135" t="str">
        <f>IF(Data!$B96= 0, " ",(D96-$U$5)^3)</f>
        <v xml:space="preserve"> </v>
      </c>
      <c r="K96" s="135" t="str">
        <f>IF(Data!$B96= 0, " ",(E96-0.35)/$T$4)</f>
        <v xml:space="preserve"> </v>
      </c>
      <c r="L96" s="135" t="str">
        <f>IF(Data!$B96= 0, " ",(1-K96))</f>
        <v xml:space="preserve"> </v>
      </c>
      <c r="M96" s="135" t="str">
        <f>IF(Data!$B96= 0, " ",(1-$K96)^2)</f>
        <v xml:space="preserve"> </v>
      </c>
      <c r="N96" s="135" t="str">
        <f>IF(Data!$B96= 0, " ",(1-$K96)^3)</f>
        <v xml:space="preserve"> </v>
      </c>
      <c r="O96" s="136" t="str">
        <f>IF(Data!$B96= 0, " ",($C96*L96))</f>
        <v xml:space="preserve"> </v>
      </c>
      <c r="P96" s="136" t="str">
        <f>IF(Data!$B96= 0, " ",($C96*M96))</f>
        <v xml:space="preserve"> </v>
      </c>
      <c r="Q96" s="136" t="str">
        <f>IF(Data!$B96= 0, " ",($C96*N96))</f>
        <v xml:space="preserve"> </v>
      </c>
    </row>
    <row r="97" spans="2:17">
      <c r="B97" s="130" t="str">
        <f>IF(Data!$B97= 0, " ",Data!B97)</f>
        <v xml:space="preserve"> </v>
      </c>
      <c r="C97" s="130" t="str">
        <f>IF(Data!$B97= 0, " ",Data!C97)</f>
        <v xml:space="preserve"> </v>
      </c>
      <c r="D97" s="130" t="str">
        <f>IF(Data!$B97= 0, " ",LN(C97))</f>
        <v xml:space="preserve"> </v>
      </c>
      <c r="E97" s="130" t="str">
        <f>IF(Data!$B97= 0, " ",ROW(B97)-1)</f>
        <v xml:space="preserve"> </v>
      </c>
      <c r="F97" s="130" t="str">
        <f>IF(Data!$B97= 0, " ",($C97-$T$5)^2)</f>
        <v xml:space="preserve"> </v>
      </c>
      <c r="G97" s="130" t="str">
        <f>IF(Data!$B97= 0, " ",($C97-$T$5)^3)</f>
        <v xml:space="preserve"> </v>
      </c>
      <c r="H97" s="130" t="str">
        <f>IF(Data!$B97= 0, " ",($C97-$T$5)^4)</f>
        <v xml:space="preserve"> </v>
      </c>
      <c r="I97" s="135" t="str">
        <f>IF(Data!$B97= 0, " ",(D97-$U$5)^2)</f>
        <v xml:space="preserve"> </v>
      </c>
      <c r="J97" s="135" t="str">
        <f>IF(Data!$B97= 0, " ",(D97-$U$5)^3)</f>
        <v xml:space="preserve"> </v>
      </c>
      <c r="K97" s="135" t="str">
        <f>IF(Data!$B97= 0, " ",(E97-0.35)/$T$4)</f>
        <v xml:space="preserve"> </v>
      </c>
      <c r="L97" s="135" t="str">
        <f>IF(Data!$B97= 0, " ",(1-K97))</f>
        <v xml:space="preserve"> </v>
      </c>
      <c r="M97" s="135" t="str">
        <f>IF(Data!$B97= 0, " ",(1-$K97)^2)</f>
        <v xml:space="preserve"> </v>
      </c>
      <c r="N97" s="135" t="str">
        <f>IF(Data!$B97= 0, " ",(1-$K97)^3)</f>
        <v xml:space="preserve"> </v>
      </c>
      <c r="O97" s="136" t="str">
        <f>IF(Data!$B97= 0, " ",($C97*L97))</f>
        <v xml:space="preserve"> </v>
      </c>
      <c r="P97" s="136" t="str">
        <f>IF(Data!$B97= 0, " ",($C97*M97))</f>
        <v xml:space="preserve"> </v>
      </c>
      <c r="Q97" s="136" t="str">
        <f>IF(Data!$B97= 0, " ",($C97*N97))</f>
        <v xml:space="preserve"> </v>
      </c>
    </row>
    <row r="98" spans="2:17">
      <c r="B98" s="130" t="str">
        <f>IF(Data!$B98= 0, " ",Data!B98)</f>
        <v xml:space="preserve"> </v>
      </c>
      <c r="C98" s="130" t="str">
        <f>IF(Data!$B98= 0, " ",Data!C98)</f>
        <v xml:space="preserve"> </v>
      </c>
      <c r="D98" s="130" t="str">
        <f>IF(Data!$B98= 0, " ",LN(C98))</f>
        <v xml:space="preserve"> </v>
      </c>
      <c r="E98" s="130" t="str">
        <f>IF(Data!$B98= 0, " ",ROW(B98)-1)</f>
        <v xml:space="preserve"> </v>
      </c>
      <c r="F98" s="130" t="str">
        <f>IF(Data!$B98= 0, " ",($C98-$T$5)^2)</f>
        <v xml:space="preserve"> </v>
      </c>
      <c r="G98" s="130" t="str">
        <f>IF(Data!$B98= 0, " ",($C98-$T$5)^3)</f>
        <v xml:space="preserve"> </v>
      </c>
      <c r="H98" s="130" t="str">
        <f>IF(Data!$B98= 0, " ",($C98-$T$5)^4)</f>
        <v xml:space="preserve"> </v>
      </c>
      <c r="I98" s="135" t="str">
        <f>IF(Data!$B98= 0, " ",(D98-$U$5)^2)</f>
        <v xml:space="preserve"> </v>
      </c>
      <c r="J98" s="135" t="str">
        <f>IF(Data!$B98= 0, " ",(D98-$U$5)^3)</f>
        <v xml:space="preserve"> </v>
      </c>
      <c r="K98" s="135" t="str">
        <f>IF(Data!$B98= 0, " ",(E98-0.35)/$T$4)</f>
        <v xml:space="preserve"> </v>
      </c>
      <c r="L98" s="135" t="str">
        <f>IF(Data!$B98= 0, " ",(1-K98))</f>
        <v xml:space="preserve"> </v>
      </c>
      <c r="M98" s="135" t="str">
        <f>IF(Data!$B98= 0, " ",(1-$K98)^2)</f>
        <v xml:space="preserve"> </v>
      </c>
      <c r="N98" s="135" t="str">
        <f>IF(Data!$B98= 0, " ",(1-$K98)^3)</f>
        <v xml:space="preserve"> </v>
      </c>
      <c r="O98" s="136" t="str">
        <f>IF(Data!$B98= 0, " ",($C98*L98))</f>
        <v xml:space="preserve"> </v>
      </c>
      <c r="P98" s="136" t="str">
        <f>IF(Data!$B98= 0, " ",($C98*M98))</f>
        <v xml:space="preserve"> </v>
      </c>
      <c r="Q98" s="136" t="str">
        <f>IF(Data!$B98= 0, " ",($C98*N98))</f>
        <v xml:space="preserve"> </v>
      </c>
    </row>
    <row r="99" spans="2:17">
      <c r="B99" s="130" t="str">
        <f>IF(Data!$B99= 0, " ",Data!B99)</f>
        <v xml:space="preserve"> </v>
      </c>
      <c r="C99" s="130" t="str">
        <f>IF(Data!$B99= 0, " ",Data!C99)</f>
        <v xml:space="preserve"> </v>
      </c>
      <c r="D99" s="130" t="str">
        <f>IF(Data!$B99= 0, " ",LN(C99))</f>
        <v xml:space="preserve"> </v>
      </c>
      <c r="E99" s="130" t="str">
        <f>IF(Data!$B99= 0, " ",ROW(B99)-1)</f>
        <v xml:space="preserve"> </v>
      </c>
      <c r="F99" s="130" t="str">
        <f>IF(Data!$B99= 0, " ",($C99-$T$5)^2)</f>
        <v xml:space="preserve"> </v>
      </c>
      <c r="G99" s="130" t="str">
        <f>IF(Data!$B99= 0, " ",($C99-$T$5)^3)</f>
        <v xml:space="preserve"> </v>
      </c>
      <c r="H99" s="130" t="str">
        <f>IF(Data!$B99= 0, " ",($C99-$T$5)^4)</f>
        <v xml:space="preserve"> </v>
      </c>
      <c r="I99" s="135" t="str">
        <f>IF(Data!$B99= 0, " ",(D99-$U$5)^2)</f>
        <v xml:space="preserve"> </v>
      </c>
      <c r="J99" s="135" t="str">
        <f>IF(Data!$B99= 0, " ",(D99-$U$5)^3)</f>
        <v xml:space="preserve"> </v>
      </c>
      <c r="K99" s="135" t="str">
        <f>IF(Data!$B99= 0, " ",(E99-0.35)/$T$4)</f>
        <v xml:space="preserve"> </v>
      </c>
      <c r="L99" s="135" t="str">
        <f>IF(Data!$B99= 0, " ",(1-K99))</f>
        <v xml:space="preserve"> </v>
      </c>
      <c r="M99" s="135" t="str">
        <f>IF(Data!$B99= 0, " ",(1-$K99)^2)</f>
        <v xml:space="preserve"> </v>
      </c>
      <c r="N99" s="135" t="str">
        <f>IF(Data!$B99= 0, " ",(1-$K99)^3)</f>
        <v xml:space="preserve"> </v>
      </c>
      <c r="O99" s="136" t="str">
        <f>IF(Data!$B99= 0, " ",($C99*L99))</f>
        <v xml:space="preserve"> </v>
      </c>
      <c r="P99" s="136" t="str">
        <f>IF(Data!$B99= 0, " ",($C99*M99))</f>
        <v xml:space="preserve"> </v>
      </c>
      <c r="Q99" s="136" t="str">
        <f>IF(Data!$B99= 0, " ",($C99*N99))</f>
        <v xml:space="preserve"> </v>
      </c>
    </row>
    <row r="100" spans="2:17">
      <c r="B100" s="130" t="str">
        <f>IF(Data!$B100= 0, " ",Data!B100)</f>
        <v xml:space="preserve"> </v>
      </c>
      <c r="C100" s="130" t="str">
        <f>IF(Data!$B100= 0, " ",Data!C100)</f>
        <v xml:space="preserve"> </v>
      </c>
      <c r="D100" s="130" t="str">
        <f>IF(Data!$B100= 0, " ",LN(C100))</f>
        <v xml:space="preserve"> </v>
      </c>
      <c r="E100" s="130" t="str">
        <f>IF(Data!$B100= 0, " ",ROW(B100)-1)</f>
        <v xml:space="preserve"> </v>
      </c>
      <c r="F100" s="130" t="str">
        <f>IF(Data!$B100= 0, " ",($C100-$T$5)^2)</f>
        <v xml:space="preserve"> </v>
      </c>
      <c r="G100" s="130" t="str">
        <f>IF(Data!$B100= 0, " ",($C100-$T$5)^3)</f>
        <v xml:space="preserve"> </v>
      </c>
      <c r="H100" s="130" t="str">
        <f>IF(Data!$B100= 0, " ",($C100-$T$5)^4)</f>
        <v xml:space="preserve"> </v>
      </c>
      <c r="I100" s="135" t="str">
        <f>IF(Data!$B100= 0, " ",(D100-$U$5)^2)</f>
        <v xml:space="preserve"> </v>
      </c>
      <c r="J100" s="135" t="str">
        <f>IF(Data!$B100= 0, " ",(D100-$U$5)^3)</f>
        <v xml:space="preserve"> </v>
      </c>
      <c r="K100" s="135" t="str">
        <f>IF(Data!$B100= 0, " ",(E100-0.35)/$T$4)</f>
        <v xml:space="preserve"> </v>
      </c>
      <c r="L100" s="135" t="str">
        <f>IF(Data!$B100= 0, " ",(1-K100))</f>
        <v xml:space="preserve"> </v>
      </c>
      <c r="M100" s="135" t="str">
        <f>IF(Data!$B100= 0, " ",(1-$K100)^2)</f>
        <v xml:space="preserve"> </v>
      </c>
      <c r="N100" s="135" t="str">
        <f>IF(Data!$B100= 0, " ",(1-$K100)^3)</f>
        <v xml:space="preserve"> </v>
      </c>
      <c r="O100" s="136" t="str">
        <f>IF(Data!$B100= 0, " ",($C100*L100))</f>
        <v xml:space="preserve"> </v>
      </c>
      <c r="P100" s="136" t="str">
        <f>IF(Data!$B100= 0, " ",($C100*M100))</f>
        <v xml:space="preserve"> </v>
      </c>
      <c r="Q100" s="136" t="str">
        <f>IF(Data!$B100= 0, " ",($C100*N100))</f>
        <v xml:space="preserve"> </v>
      </c>
    </row>
    <row r="101" spans="2:17">
      <c r="B101" s="130" t="str">
        <f>IF(Data!$B101= 0, " ",Data!B101)</f>
        <v xml:space="preserve"> </v>
      </c>
      <c r="C101" s="130" t="str">
        <f>IF(Data!$B101= 0, " ",Data!C101)</f>
        <v xml:space="preserve"> </v>
      </c>
      <c r="D101" s="130" t="str">
        <f>IF(Data!$B101= 0, " ",LN(C101))</f>
        <v xml:space="preserve"> </v>
      </c>
      <c r="E101" s="130" t="str">
        <f>IF(Data!$B101= 0, " ",ROW(B101)-1)</f>
        <v xml:space="preserve"> </v>
      </c>
      <c r="F101" s="130" t="str">
        <f>IF(Data!$B101= 0, " ",($C101-$T$5)^2)</f>
        <v xml:space="preserve"> </v>
      </c>
      <c r="G101" s="130" t="str">
        <f>IF(Data!$B101= 0, " ",($C101-$T$5)^3)</f>
        <v xml:space="preserve"> </v>
      </c>
      <c r="H101" s="130" t="str">
        <f>IF(Data!$B101= 0, " ",($C101-$T$5)^4)</f>
        <v xml:space="preserve"> </v>
      </c>
      <c r="I101" s="135" t="str">
        <f>IF(Data!$B101= 0, " ",(D101-$U$5)^2)</f>
        <v xml:space="preserve"> </v>
      </c>
      <c r="J101" s="135" t="str">
        <f>IF(Data!$B101= 0, " ",(D101-$U$5)^3)</f>
        <v xml:space="preserve"> </v>
      </c>
      <c r="K101" s="135" t="str">
        <f>IF(Data!$B101= 0, " ",(E101-0.35)/$T$4)</f>
        <v xml:space="preserve"> </v>
      </c>
      <c r="L101" s="135" t="str">
        <f>IF(Data!$B101= 0, " ",(1-K101))</f>
        <v xml:space="preserve"> </v>
      </c>
      <c r="M101" s="135" t="str">
        <f>IF(Data!$B101= 0, " ",(1-$K101)^2)</f>
        <v xml:space="preserve"> </v>
      </c>
      <c r="N101" s="135" t="str">
        <f>IF(Data!$B101= 0, " ",(1-$K101)^3)</f>
        <v xml:space="preserve"> </v>
      </c>
      <c r="O101" s="136" t="str">
        <f>IF(Data!$B101= 0, " ",($C101*L101))</f>
        <v xml:space="preserve"> </v>
      </c>
      <c r="P101" s="136" t="str">
        <f>IF(Data!$B101= 0, " ",($C101*M101))</f>
        <v xml:space="preserve"> </v>
      </c>
      <c r="Q101" s="136" t="str">
        <f>IF(Data!$B101= 0, " ",($C101*N101))</f>
        <v xml:space="preserve"> </v>
      </c>
    </row>
    <row r="102" spans="2:17">
      <c r="B102" s="130" t="str">
        <f>IF(Data!$B102= 0, " ",Data!B102)</f>
        <v xml:space="preserve"> </v>
      </c>
      <c r="C102" s="130" t="str">
        <f>IF(Data!$B102= 0, " ",Data!C102)</f>
        <v xml:space="preserve"> </v>
      </c>
      <c r="D102" s="130" t="str">
        <f>IF(Data!$B102= 0, " ",LN(C102))</f>
        <v xml:space="preserve"> </v>
      </c>
      <c r="E102" s="130" t="str">
        <f>IF(Data!$B102= 0, " ",ROW(B102)-1)</f>
        <v xml:space="preserve"> </v>
      </c>
      <c r="F102" s="130" t="str">
        <f>IF(Data!$B102= 0, " ",($C102-$T$5)^2)</f>
        <v xml:space="preserve"> </v>
      </c>
      <c r="G102" s="130" t="str">
        <f>IF(Data!$B102= 0, " ",($C102-$T$5)^3)</f>
        <v xml:space="preserve"> </v>
      </c>
      <c r="H102" s="130" t="str">
        <f>IF(Data!$B102= 0, " ",($C102-$T$5)^4)</f>
        <v xml:space="preserve"> </v>
      </c>
      <c r="I102" s="135" t="str">
        <f>IF(Data!$B102= 0, " ",(D102-$U$5)^2)</f>
        <v xml:space="preserve"> </v>
      </c>
      <c r="J102" s="135" t="str">
        <f>IF(Data!$B102= 0, " ",(D102-$U$5)^3)</f>
        <v xml:space="preserve"> </v>
      </c>
      <c r="K102" s="135" t="str">
        <f>IF(Data!$B102= 0, " ",(E102-0.35)/$T$4)</f>
        <v xml:space="preserve"> </v>
      </c>
      <c r="L102" s="135" t="str">
        <f>IF(Data!$B102= 0, " ",(1-K102))</f>
        <v xml:space="preserve"> </v>
      </c>
      <c r="M102" s="135" t="str">
        <f>IF(Data!$B102= 0, " ",(1-$K102)^2)</f>
        <v xml:space="preserve"> </v>
      </c>
      <c r="N102" s="135" t="str">
        <f>IF(Data!$B102= 0, " ",(1-$K102)^3)</f>
        <v xml:space="preserve"> </v>
      </c>
      <c r="O102" s="136" t="str">
        <f>IF(Data!$B102= 0, " ",($C102*L102))</f>
        <v xml:space="preserve"> </v>
      </c>
      <c r="P102" s="136" t="str">
        <f>IF(Data!$B102= 0, " ",($C102*M102))</f>
        <v xml:space="preserve"> </v>
      </c>
      <c r="Q102" s="136" t="str">
        <f>IF(Data!$B102= 0, " ",($C102*N102))</f>
        <v xml:space="preserve"> </v>
      </c>
    </row>
    <row r="103" spans="2:17">
      <c r="B103" s="130" t="str">
        <f>IF(Data!$B103= 0, " ",Data!B103)</f>
        <v xml:space="preserve"> </v>
      </c>
      <c r="C103" s="130" t="str">
        <f>IF(Data!$B103= 0, " ",Data!C103)</f>
        <v xml:space="preserve"> </v>
      </c>
      <c r="D103" s="130" t="str">
        <f>IF(Data!$B103= 0, " ",LN(C103))</f>
        <v xml:space="preserve"> </v>
      </c>
      <c r="E103" s="130" t="str">
        <f>IF(Data!$B103= 0, " ",ROW(B103)-1)</f>
        <v xml:space="preserve"> </v>
      </c>
      <c r="F103" s="130" t="str">
        <f>IF(Data!$B103= 0, " ",($C103-$T$5)^2)</f>
        <v xml:space="preserve"> </v>
      </c>
      <c r="G103" s="130" t="str">
        <f>IF(Data!$B103= 0, " ",($C103-$T$5)^3)</f>
        <v xml:space="preserve"> </v>
      </c>
      <c r="H103" s="130" t="str">
        <f>IF(Data!$B103= 0, " ",($C103-$T$5)^4)</f>
        <v xml:space="preserve"> </v>
      </c>
      <c r="I103" s="135" t="str">
        <f>IF(Data!$B103= 0, " ",(D103-$U$5)^2)</f>
        <v xml:space="preserve"> </v>
      </c>
      <c r="J103" s="135" t="str">
        <f>IF(Data!$B103= 0, " ",(D103-$U$5)^3)</f>
        <v xml:space="preserve"> </v>
      </c>
      <c r="K103" s="135" t="str">
        <f>IF(Data!$B103= 0, " ",(E103-0.35)/$T$4)</f>
        <v xml:space="preserve"> </v>
      </c>
      <c r="L103" s="135" t="str">
        <f>IF(Data!$B103= 0, " ",(1-K103))</f>
        <v xml:space="preserve"> </v>
      </c>
      <c r="M103" s="135" t="str">
        <f>IF(Data!$B103= 0, " ",(1-$K103)^2)</f>
        <v xml:space="preserve"> </v>
      </c>
      <c r="N103" s="135" t="str">
        <f>IF(Data!$B103= 0, " ",(1-$K103)^3)</f>
        <v xml:space="preserve"> </v>
      </c>
      <c r="O103" s="136" t="str">
        <f>IF(Data!$B103= 0, " ",($C103*L103))</f>
        <v xml:space="preserve"> </v>
      </c>
      <c r="P103" s="136" t="str">
        <f>IF(Data!$B103= 0, " ",($C103*M103))</f>
        <v xml:space="preserve"> </v>
      </c>
      <c r="Q103" s="136" t="str">
        <f>IF(Data!$B103= 0, " ",($C103*N103))</f>
        <v xml:space="preserve"> </v>
      </c>
    </row>
    <row r="104" spans="2:17">
      <c r="B104" s="130" t="str">
        <f>IF(Data!$B104= 0, " ",Data!B104)</f>
        <v xml:space="preserve"> </v>
      </c>
      <c r="C104" s="130" t="str">
        <f>IF(Data!$B104= 0, " ",Data!C104)</f>
        <v xml:space="preserve"> </v>
      </c>
      <c r="D104" s="130" t="str">
        <f>IF(Data!$B104= 0, " ",LN(C104))</f>
        <v xml:space="preserve"> </v>
      </c>
      <c r="E104" s="130" t="str">
        <f>IF(Data!$B104= 0, " ",ROW(B104)-1)</f>
        <v xml:space="preserve"> </v>
      </c>
      <c r="F104" s="130" t="str">
        <f>IF(Data!$B104= 0, " ",($C104-$T$5)^2)</f>
        <v xml:space="preserve"> </v>
      </c>
      <c r="G104" s="130" t="str">
        <f>IF(Data!$B104= 0, " ",($C104-$T$5)^3)</f>
        <v xml:space="preserve"> </v>
      </c>
      <c r="H104" s="130" t="str">
        <f>IF(Data!$B104= 0, " ",($C104-$T$5)^4)</f>
        <v xml:space="preserve"> </v>
      </c>
      <c r="I104" s="135" t="str">
        <f>IF(Data!$B104= 0, " ",(D104-$U$5)^2)</f>
        <v xml:space="preserve"> </v>
      </c>
      <c r="J104" s="135" t="str">
        <f>IF(Data!$B104= 0, " ",(D104-$U$5)^3)</f>
        <v xml:space="preserve"> </v>
      </c>
      <c r="K104" s="135" t="str">
        <f>IF(Data!$B104= 0, " ",(E104-0.35)/$T$4)</f>
        <v xml:space="preserve"> </v>
      </c>
      <c r="L104" s="135" t="str">
        <f>IF(Data!$B104= 0, " ",(1-K104))</f>
        <v xml:space="preserve"> </v>
      </c>
      <c r="M104" s="135" t="str">
        <f>IF(Data!$B104= 0, " ",(1-$K104)^2)</f>
        <v xml:space="preserve"> </v>
      </c>
      <c r="N104" s="135" t="str">
        <f>IF(Data!$B104= 0, " ",(1-$K104)^3)</f>
        <v xml:space="preserve"> </v>
      </c>
      <c r="O104" s="136" t="str">
        <f>IF(Data!$B104= 0, " ",($C104*L104))</f>
        <v xml:space="preserve"> </v>
      </c>
      <c r="P104" s="136" t="str">
        <f>IF(Data!$B104= 0, " ",($C104*M104))</f>
        <v xml:space="preserve"> </v>
      </c>
      <c r="Q104" s="136" t="str">
        <f>IF(Data!$B104= 0, " ",($C104*N104))</f>
        <v xml:space="preserve"> </v>
      </c>
    </row>
    <row r="105" spans="2:17">
      <c r="B105" s="130" t="str">
        <f>IF(Data!$B105= 0, " ",Data!B105)</f>
        <v xml:space="preserve"> </v>
      </c>
      <c r="C105" s="130" t="str">
        <f>IF(Data!$B105= 0, " ",Data!C105)</f>
        <v xml:space="preserve"> </v>
      </c>
      <c r="D105" s="130" t="str">
        <f>IF(Data!$B105= 0, " ",LN(C105))</f>
        <v xml:space="preserve"> </v>
      </c>
      <c r="E105" s="130" t="str">
        <f>IF(Data!$B105= 0, " ",ROW(B105)-1)</f>
        <v xml:space="preserve"> </v>
      </c>
      <c r="F105" s="130" t="str">
        <f>IF(Data!$B105= 0, " ",($C105-$T$5)^2)</f>
        <v xml:space="preserve"> </v>
      </c>
      <c r="G105" s="130" t="str">
        <f>IF(Data!$B105= 0, " ",($C105-$T$5)^3)</f>
        <v xml:space="preserve"> </v>
      </c>
      <c r="H105" s="130" t="str">
        <f>IF(Data!$B105= 0, " ",($C105-$T$5)^4)</f>
        <v xml:space="preserve"> </v>
      </c>
      <c r="I105" s="135" t="str">
        <f>IF(Data!$B105= 0, " ",(D105-$U$5)^2)</f>
        <v xml:space="preserve"> </v>
      </c>
      <c r="J105" s="135" t="str">
        <f>IF(Data!$B105= 0, " ",(D105-$U$5)^3)</f>
        <v xml:space="preserve"> </v>
      </c>
      <c r="K105" s="135" t="str">
        <f>IF(Data!$B105= 0, " ",(E105-0.35)/$T$4)</f>
        <v xml:space="preserve"> </v>
      </c>
      <c r="L105" s="135" t="str">
        <f>IF(Data!$B105= 0, " ",(1-K105))</f>
        <v xml:space="preserve"> </v>
      </c>
      <c r="M105" s="135" t="str">
        <f>IF(Data!$B105= 0, " ",(1-$K105)^2)</f>
        <v xml:space="preserve"> </v>
      </c>
      <c r="N105" s="135" t="str">
        <f>IF(Data!$B105= 0, " ",(1-$K105)^3)</f>
        <v xml:space="preserve"> </v>
      </c>
      <c r="O105" s="136" t="str">
        <f>IF(Data!$B105= 0, " ",($C105*L105))</f>
        <v xml:space="preserve"> </v>
      </c>
      <c r="P105" s="136" t="str">
        <f>IF(Data!$B105= 0, " ",($C105*M105))</f>
        <v xml:space="preserve"> </v>
      </c>
      <c r="Q105" s="136" t="str">
        <f>IF(Data!$B105= 0, " ",($C105*N105))</f>
        <v xml:space="preserve"> </v>
      </c>
    </row>
    <row r="106" spans="2:17">
      <c r="B106" s="130" t="str">
        <f>IF(Data!$B106= 0, " ",Data!B106)</f>
        <v xml:space="preserve"> </v>
      </c>
      <c r="C106" s="130" t="str">
        <f>IF(Data!$B106= 0, " ",Data!C106)</f>
        <v xml:space="preserve"> </v>
      </c>
      <c r="D106" s="130" t="str">
        <f>IF(Data!$B106= 0, " ",LN(C106))</f>
        <v xml:space="preserve"> </v>
      </c>
      <c r="E106" s="130" t="str">
        <f>IF(Data!$B106= 0, " ",ROW(B106)-1)</f>
        <v xml:space="preserve"> </v>
      </c>
      <c r="F106" s="130" t="str">
        <f>IF(Data!$B106= 0, " ",($C106-$T$5)^2)</f>
        <v xml:space="preserve"> </v>
      </c>
      <c r="G106" s="130" t="str">
        <f>IF(Data!$B106= 0, " ",($C106-$T$5)^3)</f>
        <v xml:space="preserve"> </v>
      </c>
      <c r="H106" s="130" t="str">
        <f>IF(Data!$B106= 0, " ",($C106-$T$5)^4)</f>
        <v xml:space="preserve"> </v>
      </c>
      <c r="I106" s="135" t="str">
        <f>IF(Data!$B106= 0, " ",(D106-$U$5)^2)</f>
        <v xml:space="preserve"> </v>
      </c>
      <c r="J106" s="135" t="str">
        <f>IF(Data!$B106= 0, " ",(D106-$U$5)^3)</f>
        <v xml:space="preserve"> </v>
      </c>
      <c r="K106" s="135" t="str">
        <f>IF(Data!$B106= 0, " ",(E106-0.35)/$T$4)</f>
        <v xml:space="preserve"> </v>
      </c>
      <c r="L106" s="135" t="str">
        <f>IF(Data!$B106= 0, " ",(1-K106))</f>
        <v xml:space="preserve"> </v>
      </c>
      <c r="M106" s="135" t="str">
        <f>IF(Data!$B106= 0, " ",(1-$K106)^2)</f>
        <v xml:space="preserve"> </v>
      </c>
      <c r="N106" s="135" t="str">
        <f>IF(Data!$B106= 0, " ",(1-$K106)^3)</f>
        <v xml:space="preserve"> </v>
      </c>
      <c r="O106" s="136" t="str">
        <f>IF(Data!$B106= 0, " ",($C106*L106))</f>
        <v xml:space="preserve"> </v>
      </c>
      <c r="P106" s="136" t="str">
        <f>IF(Data!$B106= 0, " ",($C106*M106))</f>
        <v xml:space="preserve"> </v>
      </c>
      <c r="Q106" s="136" t="str">
        <f>IF(Data!$B106= 0, " ",($C106*N106))</f>
        <v xml:space="preserve"> </v>
      </c>
    </row>
    <row r="107" spans="2:17">
      <c r="B107" s="130" t="str">
        <f>IF(Data!$B107= 0, " ",Data!B107)</f>
        <v xml:space="preserve"> </v>
      </c>
      <c r="C107" s="130" t="str">
        <f>IF(Data!$B107= 0, " ",Data!C107)</f>
        <v xml:space="preserve"> </v>
      </c>
      <c r="D107" s="130" t="str">
        <f>IF(Data!$B107= 0, " ",LN(C107))</f>
        <v xml:space="preserve"> </v>
      </c>
      <c r="E107" s="130" t="str">
        <f>IF(Data!$B107= 0, " ",ROW(B107)-1)</f>
        <v xml:space="preserve"> </v>
      </c>
      <c r="F107" s="130" t="str">
        <f>IF(Data!$B107= 0, " ",($C107-$T$5)^2)</f>
        <v xml:space="preserve"> </v>
      </c>
      <c r="G107" s="130" t="str">
        <f>IF(Data!$B107= 0, " ",($C107-$T$5)^3)</f>
        <v xml:space="preserve"> </v>
      </c>
      <c r="H107" s="130" t="str">
        <f>IF(Data!$B107= 0, " ",($C107-$T$5)^4)</f>
        <v xml:space="preserve"> </v>
      </c>
      <c r="I107" s="135" t="str">
        <f>IF(Data!$B107= 0, " ",(D107-$U$5)^2)</f>
        <v xml:space="preserve"> </v>
      </c>
      <c r="J107" s="135" t="str">
        <f>IF(Data!$B107= 0, " ",(D107-$U$5)^3)</f>
        <v xml:space="preserve"> </v>
      </c>
      <c r="K107" s="135" t="str">
        <f>IF(Data!$B107= 0, " ",(E107-0.35)/$T$4)</f>
        <v xml:space="preserve"> </v>
      </c>
      <c r="L107" s="135" t="str">
        <f>IF(Data!$B107= 0, " ",(1-K107))</f>
        <v xml:space="preserve"> </v>
      </c>
      <c r="M107" s="135" t="str">
        <f>IF(Data!$B107= 0, " ",(1-$K107)^2)</f>
        <v xml:space="preserve"> </v>
      </c>
      <c r="N107" s="135" t="str">
        <f>IF(Data!$B107= 0, " ",(1-$K107)^3)</f>
        <v xml:space="preserve"> </v>
      </c>
      <c r="O107" s="136" t="str">
        <f>IF(Data!$B107= 0, " ",($C107*L107))</f>
        <v xml:space="preserve"> </v>
      </c>
      <c r="P107" s="136" t="str">
        <f>IF(Data!$B107= 0, " ",($C107*M107))</f>
        <v xml:space="preserve"> </v>
      </c>
      <c r="Q107" s="136" t="str">
        <f>IF(Data!$B107= 0, " ",($C107*N107))</f>
        <v xml:space="preserve"> </v>
      </c>
    </row>
    <row r="108" spans="2:17">
      <c r="B108" s="130" t="str">
        <f>IF(Data!$B108= 0, " ",Data!B108)</f>
        <v xml:space="preserve"> </v>
      </c>
      <c r="C108" s="130" t="str">
        <f>IF(Data!$B108= 0, " ",Data!C108)</f>
        <v xml:space="preserve"> </v>
      </c>
      <c r="D108" s="130" t="str">
        <f>IF(Data!$B108= 0, " ",LN(C108))</f>
        <v xml:space="preserve"> </v>
      </c>
      <c r="E108" s="130" t="str">
        <f>IF(Data!$B108= 0, " ",ROW(B108)-1)</f>
        <v xml:space="preserve"> </v>
      </c>
      <c r="F108" s="130" t="str">
        <f>IF(Data!$B108= 0, " ",($C108-$T$5)^2)</f>
        <v xml:space="preserve"> </v>
      </c>
      <c r="G108" s="130" t="str">
        <f>IF(Data!$B108= 0, " ",($C108-$T$5)^3)</f>
        <v xml:space="preserve"> </v>
      </c>
      <c r="H108" s="130" t="str">
        <f>IF(Data!$B108= 0, " ",($C108-$T$5)^4)</f>
        <v xml:space="preserve"> </v>
      </c>
      <c r="I108" s="135" t="str">
        <f>IF(Data!$B108= 0, " ",(D108-$U$5)^2)</f>
        <v xml:space="preserve"> </v>
      </c>
      <c r="J108" s="135" t="str">
        <f>IF(Data!$B108= 0, " ",(D108-$U$5)^3)</f>
        <v xml:space="preserve"> </v>
      </c>
      <c r="K108" s="135" t="str">
        <f>IF(Data!$B108= 0, " ",(E108-0.35)/$T$4)</f>
        <v xml:space="preserve"> </v>
      </c>
      <c r="L108" s="135" t="str">
        <f>IF(Data!$B108= 0, " ",(1-K108))</f>
        <v xml:space="preserve"> </v>
      </c>
      <c r="M108" s="135" t="str">
        <f>IF(Data!$B108= 0, " ",(1-$K108)^2)</f>
        <v xml:space="preserve"> </v>
      </c>
      <c r="N108" s="135" t="str">
        <f>IF(Data!$B108= 0, " ",(1-$K108)^3)</f>
        <v xml:space="preserve"> </v>
      </c>
      <c r="O108" s="136" t="str">
        <f>IF(Data!$B108= 0, " ",($C108*L108))</f>
        <v xml:space="preserve"> </v>
      </c>
      <c r="P108" s="136" t="str">
        <f>IF(Data!$B108= 0, " ",($C108*M108))</f>
        <v xml:space="preserve"> </v>
      </c>
      <c r="Q108" s="136" t="str">
        <f>IF(Data!$B108= 0, " ",($C108*N108))</f>
        <v xml:space="preserve"> </v>
      </c>
    </row>
    <row r="109" spans="2:17">
      <c r="B109" s="130" t="str">
        <f>IF(Data!$B109= 0, " ",Data!B109)</f>
        <v xml:space="preserve"> </v>
      </c>
      <c r="C109" s="130" t="str">
        <f>IF(Data!$B109= 0, " ",Data!C109)</f>
        <v xml:space="preserve"> </v>
      </c>
      <c r="D109" s="130" t="str">
        <f>IF(Data!$B109= 0, " ",LN(C109))</f>
        <v xml:space="preserve"> </v>
      </c>
      <c r="E109" s="130" t="str">
        <f>IF(Data!$B109= 0, " ",ROW(B109)-1)</f>
        <v xml:space="preserve"> </v>
      </c>
      <c r="F109" s="130" t="str">
        <f>IF(Data!$B109= 0, " ",($C109-$T$5)^2)</f>
        <v xml:space="preserve"> </v>
      </c>
      <c r="G109" s="130" t="str">
        <f>IF(Data!$B109= 0, " ",($C109-$T$5)^3)</f>
        <v xml:space="preserve"> </v>
      </c>
      <c r="H109" s="130" t="str">
        <f>IF(Data!$B109= 0, " ",($C109-$T$5)^4)</f>
        <v xml:space="preserve"> </v>
      </c>
      <c r="I109" s="135" t="str">
        <f>IF(Data!$B109= 0, " ",(D109-$U$5)^2)</f>
        <v xml:space="preserve"> </v>
      </c>
      <c r="J109" s="135" t="str">
        <f>IF(Data!$B109= 0, " ",(D109-$U$5)^3)</f>
        <v xml:space="preserve"> </v>
      </c>
      <c r="K109" s="135" t="str">
        <f>IF(Data!$B109= 0, " ",(E109-0.35)/$T$4)</f>
        <v xml:space="preserve"> </v>
      </c>
      <c r="L109" s="135" t="str">
        <f>IF(Data!$B109= 0, " ",(1-K109))</f>
        <v xml:space="preserve"> </v>
      </c>
      <c r="M109" s="135" t="str">
        <f>IF(Data!$B109= 0, " ",(1-$K109)^2)</f>
        <v xml:space="preserve"> </v>
      </c>
      <c r="N109" s="135" t="str">
        <f>IF(Data!$B109= 0, " ",(1-$K109)^3)</f>
        <v xml:space="preserve"> </v>
      </c>
      <c r="O109" s="136" t="str">
        <f>IF(Data!$B109= 0, " ",($C109*L109))</f>
        <v xml:space="preserve"> </v>
      </c>
      <c r="P109" s="136" t="str">
        <f>IF(Data!$B109= 0, " ",($C109*M109))</f>
        <v xml:space="preserve"> </v>
      </c>
      <c r="Q109" s="136" t="str">
        <f>IF(Data!$B109= 0, " ",($C109*N109))</f>
        <v xml:space="preserve"> </v>
      </c>
    </row>
    <row r="110" spans="2:17">
      <c r="B110" s="130" t="str">
        <f>IF(Data!$B110= 0, " ",Data!B110)</f>
        <v xml:space="preserve"> </v>
      </c>
      <c r="C110" s="130" t="str">
        <f>IF(Data!$B110= 0, " ",Data!C110)</f>
        <v xml:space="preserve"> </v>
      </c>
      <c r="D110" s="130" t="str">
        <f>IF(Data!$B110= 0, " ",LN(C110))</f>
        <v xml:space="preserve"> </v>
      </c>
      <c r="E110" s="130" t="str">
        <f>IF(Data!$B110= 0, " ",ROW(B110)-1)</f>
        <v xml:space="preserve"> </v>
      </c>
      <c r="F110" s="130" t="str">
        <f>IF(Data!$B110= 0, " ",($C110-$T$5)^2)</f>
        <v xml:space="preserve"> </v>
      </c>
      <c r="G110" s="130" t="str">
        <f>IF(Data!$B110= 0, " ",($C110-$T$5)^3)</f>
        <v xml:space="preserve"> </v>
      </c>
      <c r="H110" s="130" t="str">
        <f>IF(Data!$B110= 0, " ",($C110-$T$5)^4)</f>
        <v xml:space="preserve"> </v>
      </c>
      <c r="I110" s="135" t="str">
        <f>IF(Data!$B110= 0, " ",(D110-$U$5)^2)</f>
        <v xml:space="preserve"> </v>
      </c>
      <c r="J110" s="135" t="str">
        <f>IF(Data!$B110= 0, " ",(D110-$U$5)^3)</f>
        <v xml:space="preserve"> </v>
      </c>
      <c r="K110" s="135" t="str">
        <f>IF(Data!$B110= 0, " ",(E110-0.35)/$T$4)</f>
        <v xml:space="preserve"> </v>
      </c>
      <c r="L110" s="135" t="str">
        <f>IF(Data!$B110= 0, " ",(1-K110))</f>
        <v xml:space="preserve"> </v>
      </c>
      <c r="M110" s="135" t="str">
        <f>IF(Data!$B110= 0, " ",(1-$K110)^2)</f>
        <v xml:space="preserve"> </v>
      </c>
      <c r="N110" s="135" t="str">
        <f>IF(Data!$B110= 0, " ",(1-$K110)^3)</f>
        <v xml:space="preserve"> </v>
      </c>
      <c r="O110" s="136" t="str">
        <f>IF(Data!$B110= 0, " ",($C110*L110))</f>
        <v xml:space="preserve"> </v>
      </c>
      <c r="P110" s="136" t="str">
        <f>IF(Data!$B110= 0, " ",($C110*M110))</f>
        <v xml:space="preserve"> </v>
      </c>
      <c r="Q110" s="136" t="str">
        <f>IF(Data!$B110= 0, " ",($C110*N110))</f>
        <v xml:space="preserve"> </v>
      </c>
    </row>
    <row r="111" spans="2:17">
      <c r="B111" s="130" t="str">
        <f>IF(Data!$B111= 0, " ",Data!B111)</f>
        <v xml:space="preserve"> </v>
      </c>
      <c r="C111" s="130" t="str">
        <f>IF(Data!$B111= 0, " ",Data!C111)</f>
        <v xml:space="preserve"> </v>
      </c>
      <c r="D111" s="130" t="str">
        <f>IF(Data!$B111= 0, " ",LN(C111))</f>
        <v xml:space="preserve"> </v>
      </c>
      <c r="E111" s="130" t="str">
        <f>IF(Data!$B111= 0, " ",ROW(B111)-1)</f>
        <v xml:space="preserve"> </v>
      </c>
      <c r="F111" s="130" t="str">
        <f>IF(Data!$B111= 0, " ",($C111-$T$5)^2)</f>
        <v xml:space="preserve"> </v>
      </c>
      <c r="G111" s="130" t="str">
        <f>IF(Data!$B111= 0, " ",($C111-$T$5)^3)</f>
        <v xml:space="preserve"> </v>
      </c>
      <c r="H111" s="130" t="str">
        <f>IF(Data!$B111= 0, " ",($C111-$T$5)^4)</f>
        <v xml:space="preserve"> </v>
      </c>
      <c r="I111" s="135" t="str">
        <f>IF(Data!$B111= 0, " ",(D111-$U$5)^2)</f>
        <v xml:space="preserve"> </v>
      </c>
      <c r="J111" s="135" t="str">
        <f>IF(Data!$B111= 0, " ",(D111-$U$5)^3)</f>
        <v xml:space="preserve"> </v>
      </c>
      <c r="K111" s="135" t="str">
        <f>IF(Data!$B111= 0, " ",(E111-0.35)/$T$4)</f>
        <v xml:space="preserve"> </v>
      </c>
      <c r="L111" s="135" t="str">
        <f>IF(Data!$B111= 0, " ",(1-K111))</f>
        <v xml:space="preserve"> </v>
      </c>
      <c r="M111" s="135" t="str">
        <f>IF(Data!$B111= 0, " ",(1-$K111)^2)</f>
        <v xml:space="preserve"> </v>
      </c>
      <c r="N111" s="135" t="str">
        <f>IF(Data!$B111= 0, " ",(1-$K111)^3)</f>
        <v xml:space="preserve"> </v>
      </c>
      <c r="O111" s="136" t="str">
        <f>IF(Data!$B111= 0, " ",($C111*L111))</f>
        <v xml:space="preserve"> </v>
      </c>
      <c r="P111" s="136" t="str">
        <f>IF(Data!$B111= 0, " ",($C111*M111))</f>
        <v xml:space="preserve"> </v>
      </c>
      <c r="Q111" s="136" t="str">
        <f>IF(Data!$B111= 0, " ",($C111*N111))</f>
        <v xml:space="preserve"> </v>
      </c>
    </row>
    <row r="112" spans="2:17">
      <c r="B112" s="130" t="str">
        <f>IF(Data!$B112= 0, " ",Data!B112)</f>
        <v xml:space="preserve"> </v>
      </c>
      <c r="C112" s="130" t="str">
        <f>IF(Data!$B112= 0, " ",Data!C112)</f>
        <v xml:space="preserve"> </v>
      </c>
      <c r="D112" s="130" t="str">
        <f>IF(Data!$B112= 0, " ",LN(C112))</f>
        <v xml:space="preserve"> </v>
      </c>
      <c r="E112" s="130" t="str">
        <f>IF(Data!$B112= 0, " ",ROW(B112)-1)</f>
        <v xml:space="preserve"> </v>
      </c>
      <c r="F112" s="130" t="str">
        <f>IF(Data!$B112= 0, " ",($C112-$T$5)^2)</f>
        <v xml:space="preserve"> </v>
      </c>
      <c r="G112" s="130" t="str">
        <f>IF(Data!$B112= 0, " ",($C112-$T$5)^3)</f>
        <v xml:space="preserve"> </v>
      </c>
      <c r="H112" s="130" t="str">
        <f>IF(Data!$B112= 0, " ",($C112-$T$5)^4)</f>
        <v xml:space="preserve"> </v>
      </c>
      <c r="I112" s="135" t="str">
        <f>IF(Data!$B112= 0, " ",(D112-$U$5)^2)</f>
        <v xml:space="preserve"> </v>
      </c>
      <c r="J112" s="135" t="str">
        <f>IF(Data!$B112= 0, " ",(D112-$U$5)^3)</f>
        <v xml:space="preserve"> </v>
      </c>
      <c r="K112" s="135" t="str">
        <f>IF(Data!$B112= 0, " ",(E112-0.35)/$T$4)</f>
        <v xml:space="preserve"> </v>
      </c>
      <c r="L112" s="135" t="str">
        <f>IF(Data!$B112= 0, " ",(1-K112))</f>
        <v xml:space="preserve"> </v>
      </c>
      <c r="M112" s="135" t="str">
        <f>IF(Data!$B112= 0, " ",(1-$K112)^2)</f>
        <v xml:space="preserve"> </v>
      </c>
      <c r="N112" s="135" t="str">
        <f>IF(Data!$B112= 0, " ",(1-$K112)^3)</f>
        <v xml:space="preserve"> </v>
      </c>
      <c r="O112" s="136" t="str">
        <f>IF(Data!$B112= 0, " ",($C112*L112))</f>
        <v xml:space="preserve"> </v>
      </c>
      <c r="P112" s="136" t="str">
        <f>IF(Data!$B112= 0, " ",($C112*M112))</f>
        <v xml:space="preserve"> </v>
      </c>
      <c r="Q112" s="136" t="str">
        <f>IF(Data!$B112= 0, " ",($C112*N112))</f>
        <v xml:space="preserve"> </v>
      </c>
    </row>
    <row r="113" spans="2:17">
      <c r="B113" s="130" t="str">
        <f>IF(Data!$B113= 0, " ",Data!B113)</f>
        <v xml:space="preserve"> </v>
      </c>
      <c r="C113" s="130" t="str">
        <f>IF(Data!$B113= 0, " ",Data!C113)</f>
        <v xml:space="preserve"> </v>
      </c>
      <c r="D113" s="130" t="str">
        <f>IF(Data!$B113= 0, " ",LN(C113))</f>
        <v xml:space="preserve"> </v>
      </c>
      <c r="E113" s="130" t="str">
        <f>IF(Data!$B113= 0, " ",ROW(B113)-1)</f>
        <v xml:space="preserve"> </v>
      </c>
      <c r="F113" s="130" t="str">
        <f>IF(Data!$B113= 0, " ",($C113-$T$5)^2)</f>
        <v xml:space="preserve"> </v>
      </c>
      <c r="G113" s="130" t="str">
        <f>IF(Data!$B113= 0, " ",($C113-$T$5)^3)</f>
        <v xml:space="preserve"> </v>
      </c>
      <c r="H113" s="130" t="str">
        <f>IF(Data!$B113= 0, " ",($C113-$T$5)^4)</f>
        <v xml:space="preserve"> </v>
      </c>
      <c r="I113" s="135" t="str">
        <f>IF(Data!$B113= 0, " ",(D113-$U$5)^2)</f>
        <v xml:space="preserve"> </v>
      </c>
      <c r="J113" s="135" t="str">
        <f>IF(Data!$B113= 0, " ",(D113-$U$5)^3)</f>
        <v xml:space="preserve"> </v>
      </c>
      <c r="K113" s="135" t="str">
        <f>IF(Data!$B113= 0, " ",(E113-0.35)/$T$4)</f>
        <v xml:space="preserve"> </v>
      </c>
      <c r="L113" s="135" t="str">
        <f>IF(Data!$B113= 0, " ",(1-K113))</f>
        <v xml:space="preserve"> </v>
      </c>
      <c r="M113" s="135" t="str">
        <f>IF(Data!$B113= 0, " ",(1-$K113)^2)</f>
        <v xml:space="preserve"> </v>
      </c>
      <c r="N113" s="135" t="str">
        <f>IF(Data!$B113= 0, " ",(1-$K113)^3)</f>
        <v xml:space="preserve"> </v>
      </c>
      <c r="O113" s="136" t="str">
        <f>IF(Data!$B113= 0, " ",($C113*L113))</f>
        <v xml:space="preserve"> </v>
      </c>
      <c r="P113" s="136" t="str">
        <f>IF(Data!$B113= 0, " ",($C113*M113))</f>
        <v xml:space="preserve"> </v>
      </c>
      <c r="Q113" s="136" t="str">
        <f>IF(Data!$B113= 0, " ",($C113*N113))</f>
        <v xml:space="preserve"> </v>
      </c>
    </row>
    <row r="114" spans="2:17">
      <c r="B114" s="130" t="str">
        <f>IF(Data!$B114= 0, " ",Data!B114)</f>
        <v xml:space="preserve"> </v>
      </c>
      <c r="C114" s="130" t="str">
        <f>IF(Data!$B114= 0, " ",Data!C114)</f>
        <v xml:space="preserve"> </v>
      </c>
      <c r="D114" s="130" t="str">
        <f>IF(Data!$B114= 0, " ",LN(C114))</f>
        <v xml:space="preserve"> </v>
      </c>
      <c r="E114" s="130" t="str">
        <f>IF(Data!$B114= 0, " ",ROW(B114)-1)</f>
        <v xml:space="preserve"> </v>
      </c>
      <c r="F114" s="130" t="str">
        <f>IF(Data!$B114= 0, " ",($C114-$T$5)^2)</f>
        <v xml:space="preserve"> </v>
      </c>
      <c r="G114" s="130" t="str">
        <f>IF(Data!$B114= 0, " ",($C114-$T$5)^3)</f>
        <v xml:space="preserve"> </v>
      </c>
      <c r="H114" s="130" t="str">
        <f>IF(Data!$B114= 0, " ",($C114-$T$5)^4)</f>
        <v xml:space="preserve"> </v>
      </c>
      <c r="I114" s="135" t="str">
        <f>IF(Data!$B114= 0, " ",(D114-$U$5)^2)</f>
        <v xml:space="preserve"> </v>
      </c>
      <c r="J114" s="135" t="str">
        <f>IF(Data!$B114= 0, " ",(D114-$U$5)^3)</f>
        <v xml:space="preserve"> </v>
      </c>
      <c r="K114" s="135" t="str">
        <f>IF(Data!$B114= 0, " ",(E114-0.35)/$T$4)</f>
        <v xml:space="preserve"> </v>
      </c>
      <c r="L114" s="135" t="str">
        <f>IF(Data!$B114= 0, " ",(1-K114))</f>
        <v xml:space="preserve"> </v>
      </c>
      <c r="M114" s="135" t="str">
        <f>IF(Data!$B114= 0, " ",(1-$K114)^2)</f>
        <v xml:space="preserve"> </v>
      </c>
      <c r="N114" s="135" t="str">
        <f>IF(Data!$B114= 0, " ",(1-$K114)^3)</f>
        <v xml:space="preserve"> </v>
      </c>
      <c r="O114" s="136" t="str">
        <f>IF(Data!$B114= 0, " ",($C114*L114))</f>
        <v xml:space="preserve"> </v>
      </c>
      <c r="P114" s="136" t="str">
        <f>IF(Data!$B114= 0, " ",($C114*M114))</f>
        <v xml:space="preserve"> </v>
      </c>
      <c r="Q114" s="136" t="str">
        <f>IF(Data!$B114= 0, " ",($C114*N114))</f>
        <v xml:space="preserve"> </v>
      </c>
    </row>
    <row r="115" spans="2:17">
      <c r="B115" s="130" t="str">
        <f>IF(Data!$B115= 0, " ",Data!B115)</f>
        <v xml:space="preserve"> </v>
      </c>
      <c r="C115" s="130" t="str">
        <f>IF(Data!$B115= 0, " ",Data!C115)</f>
        <v xml:space="preserve"> </v>
      </c>
      <c r="D115" s="130" t="str">
        <f>IF(Data!$B115= 0, " ",LN(C115))</f>
        <v xml:space="preserve"> </v>
      </c>
      <c r="E115" s="130" t="str">
        <f>IF(Data!$B115= 0, " ",ROW(B115)-1)</f>
        <v xml:space="preserve"> </v>
      </c>
      <c r="F115" s="130" t="str">
        <f>IF(Data!$B115= 0, " ",($C115-$T$5)^2)</f>
        <v xml:space="preserve"> </v>
      </c>
      <c r="G115" s="130" t="str">
        <f>IF(Data!$B115= 0, " ",($C115-$T$5)^3)</f>
        <v xml:space="preserve"> </v>
      </c>
      <c r="H115" s="130" t="str">
        <f>IF(Data!$B115= 0, " ",($C115-$T$5)^4)</f>
        <v xml:space="preserve"> </v>
      </c>
      <c r="I115" s="135" t="str">
        <f>IF(Data!$B115= 0, " ",(D115-$U$5)^2)</f>
        <v xml:space="preserve"> </v>
      </c>
      <c r="J115" s="135" t="str">
        <f>IF(Data!$B115= 0, " ",(D115-$U$5)^3)</f>
        <v xml:space="preserve"> </v>
      </c>
      <c r="K115" s="135" t="str">
        <f>IF(Data!$B115= 0, " ",(E115-0.35)/$T$4)</f>
        <v xml:space="preserve"> </v>
      </c>
      <c r="L115" s="135" t="str">
        <f>IF(Data!$B115= 0, " ",(1-K115))</f>
        <v xml:space="preserve"> </v>
      </c>
      <c r="M115" s="135" t="str">
        <f>IF(Data!$B115= 0, " ",(1-$K115)^2)</f>
        <v xml:space="preserve"> </v>
      </c>
      <c r="N115" s="135" t="str">
        <f>IF(Data!$B115= 0, " ",(1-$K115)^3)</f>
        <v xml:space="preserve"> </v>
      </c>
      <c r="O115" s="136" t="str">
        <f>IF(Data!$B115= 0, " ",($C115*L115))</f>
        <v xml:space="preserve"> </v>
      </c>
      <c r="P115" s="136" t="str">
        <f>IF(Data!$B115= 0, " ",($C115*M115))</f>
        <v xml:space="preserve"> </v>
      </c>
      <c r="Q115" s="136" t="str">
        <f>IF(Data!$B115= 0, " ",($C115*N115))</f>
        <v xml:space="preserve"> </v>
      </c>
    </row>
    <row r="116" spans="2:17">
      <c r="B116" s="130" t="str">
        <f>IF(Data!$B116= 0, " ",Data!B116)</f>
        <v xml:space="preserve"> </v>
      </c>
      <c r="C116" s="130" t="str">
        <f>IF(Data!$B116= 0, " ",Data!C116)</f>
        <v xml:space="preserve"> </v>
      </c>
      <c r="D116" s="130" t="str">
        <f>IF(Data!$B116= 0, " ",LN(C116))</f>
        <v xml:space="preserve"> </v>
      </c>
      <c r="E116" s="130" t="str">
        <f>IF(Data!$B116= 0, " ",ROW(B116)-1)</f>
        <v xml:space="preserve"> </v>
      </c>
      <c r="F116" s="130" t="str">
        <f>IF(Data!$B116= 0, " ",($C116-$T$5)^2)</f>
        <v xml:space="preserve"> </v>
      </c>
      <c r="G116" s="130" t="str">
        <f>IF(Data!$B116= 0, " ",($C116-$T$5)^3)</f>
        <v xml:space="preserve"> </v>
      </c>
      <c r="H116" s="130" t="str">
        <f>IF(Data!$B116= 0, " ",($C116-$T$5)^4)</f>
        <v xml:space="preserve"> </v>
      </c>
      <c r="I116" s="135" t="str">
        <f>IF(Data!$B116= 0, " ",(D116-$U$5)^2)</f>
        <v xml:space="preserve"> </v>
      </c>
      <c r="J116" s="135" t="str">
        <f>IF(Data!$B116= 0, " ",(D116-$U$5)^3)</f>
        <v xml:space="preserve"> </v>
      </c>
      <c r="K116" s="135" t="str">
        <f>IF(Data!$B116= 0, " ",(E116-0.35)/$T$4)</f>
        <v xml:space="preserve"> </v>
      </c>
      <c r="L116" s="135" t="str">
        <f>IF(Data!$B116= 0, " ",(1-K116))</f>
        <v xml:space="preserve"> </v>
      </c>
      <c r="M116" s="135" t="str">
        <f>IF(Data!$B116= 0, " ",(1-$K116)^2)</f>
        <v xml:space="preserve"> </v>
      </c>
      <c r="N116" s="135" t="str">
        <f>IF(Data!$B116= 0, " ",(1-$K116)^3)</f>
        <v xml:space="preserve"> </v>
      </c>
      <c r="O116" s="136" t="str">
        <f>IF(Data!$B116= 0, " ",($C116*L116))</f>
        <v xml:space="preserve"> </v>
      </c>
      <c r="P116" s="136" t="str">
        <f>IF(Data!$B116= 0, " ",($C116*M116))</f>
        <v xml:space="preserve"> </v>
      </c>
      <c r="Q116" s="136" t="str">
        <f>IF(Data!$B116= 0, " ",($C116*N116))</f>
        <v xml:space="preserve"> </v>
      </c>
    </row>
    <row r="117" spans="2:17">
      <c r="B117" s="130" t="str">
        <f>IF(Data!$B117= 0, " ",Data!B117)</f>
        <v xml:space="preserve"> </v>
      </c>
      <c r="C117" s="130" t="str">
        <f>IF(Data!$B117= 0, " ",Data!C117)</f>
        <v xml:space="preserve"> </v>
      </c>
      <c r="D117" s="130" t="str">
        <f>IF(Data!$B117= 0, " ",LN(C117))</f>
        <v xml:space="preserve"> </v>
      </c>
      <c r="E117" s="130" t="str">
        <f>IF(Data!$B117= 0, " ",ROW(B117)-1)</f>
        <v xml:space="preserve"> </v>
      </c>
      <c r="F117" s="130" t="str">
        <f>IF(Data!$B117= 0, " ",($C117-$T$5)^2)</f>
        <v xml:space="preserve"> </v>
      </c>
      <c r="G117" s="130" t="str">
        <f>IF(Data!$B117= 0, " ",($C117-$T$5)^3)</f>
        <v xml:space="preserve"> </v>
      </c>
      <c r="H117" s="130" t="str">
        <f>IF(Data!$B117= 0, " ",($C117-$T$5)^4)</f>
        <v xml:space="preserve"> </v>
      </c>
      <c r="I117" s="135" t="str">
        <f>IF(Data!$B117= 0, " ",(D117-$U$5)^2)</f>
        <v xml:space="preserve"> </v>
      </c>
      <c r="J117" s="135" t="str">
        <f>IF(Data!$B117= 0, " ",(D117-$U$5)^3)</f>
        <v xml:space="preserve"> </v>
      </c>
      <c r="K117" s="135" t="str">
        <f>IF(Data!$B117= 0, " ",(E117-0.35)/$T$4)</f>
        <v xml:space="preserve"> </v>
      </c>
      <c r="L117" s="135" t="str">
        <f>IF(Data!$B117= 0, " ",(1-K117))</f>
        <v xml:space="preserve"> </v>
      </c>
      <c r="M117" s="135" t="str">
        <f>IF(Data!$B117= 0, " ",(1-$K117)^2)</f>
        <v xml:space="preserve"> </v>
      </c>
      <c r="N117" s="135" t="str">
        <f>IF(Data!$B117= 0, " ",(1-$K117)^3)</f>
        <v xml:space="preserve"> </v>
      </c>
      <c r="O117" s="136" t="str">
        <f>IF(Data!$B117= 0, " ",($C117*L117))</f>
        <v xml:space="preserve"> </v>
      </c>
      <c r="P117" s="136" t="str">
        <f>IF(Data!$B117= 0, " ",($C117*M117))</f>
        <v xml:space="preserve"> </v>
      </c>
      <c r="Q117" s="136" t="str">
        <f>IF(Data!$B117= 0, " ",($C117*N117))</f>
        <v xml:space="preserve"> </v>
      </c>
    </row>
    <row r="118" spans="2:17">
      <c r="B118" s="130" t="str">
        <f>IF(Data!$B118= 0, " ",Data!B118)</f>
        <v xml:space="preserve"> </v>
      </c>
      <c r="C118" s="130" t="str">
        <f>IF(Data!$B118= 0, " ",Data!C118)</f>
        <v xml:space="preserve"> </v>
      </c>
      <c r="D118" s="130" t="str">
        <f>IF(Data!$B118= 0, " ",LN(C118))</f>
        <v xml:space="preserve"> </v>
      </c>
      <c r="E118" s="130" t="str">
        <f>IF(Data!$B118= 0, " ",ROW(B118)-1)</f>
        <v xml:space="preserve"> </v>
      </c>
      <c r="F118" s="130" t="str">
        <f>IF(Data!$B118= 0, " ",($C118-$T$5)^2)</f>
        <v xml:space="preserve"> </v>
      </c>
      <c r="G118" s="130" t="str">
        <f>IF(Data!$B118= 0, " ",($C118-$T$5)^3)</f>
        <v xml:space="preserve"> </v>
      </c>
      <c r="H118" s="130" t="str">
        <f>IF(Data!$B118= 0, " ",($C118-$T$5)^4)</f>
        <v xml:space="preserve"> </v>
      </c>
      <c r="I118" s="135" t="str">
        <f>IF(Data!$B118= 0, " ",(D118-$U$5)^2)</f>
        <v xml:space="preserve"> </v>
      </c>
      <c r="J118" s="135" t="str">
        <f>IF(Data!$B118= 0, " ",(D118-$U$5)^3)</f>
        <v xml:space="preserve"> </v>
      </c>
      <c r="K118" s="135" t="str">
        <f>IF(Data!$B118= 0, " ",(E118-0.35)/$T$4)</f>
        <v xml:space="preserve"> </v>
      </c>
      <c r="L118" s="135" t="str">
        <f>IF(Data!$B118= 0, " ",(1-K118))</f>
        <v xml:space="preserve"> </v>
      </c>
      <c r="M118" s="135" t="str">
        <f>IF(Data!$B118= 0, " ",(1-$K118)^2)</f>
        <v xml:space="preserve"> </v>
      </c>
      <c r="N118" s="135" t="str">
        <f>IF(Data!$B118= 0, " ",(1-$K118)^3)</f>
        <v xml:space="preserve"> </v>
      </c>
      <c r="O118" s="136" t="str">
        <f>IF(Data!$B118= 0, " ",($C118*L118))</f>
        <v xml:space="preserve"> </v>
      </c>
      <c r="P118" s="136" t="str">
        <f>IF(Data!$B118= 0, " ",($C118*M118))</f>
        <v xml:space="preserve"> </v>
      </c>
      <c r="Q118" s="136" t="str">
        <f>IF(Data!$B118= 0, " ",($C118*N118))</f>
        <v xml:space="preserve"> </v>
      </c>
    </row>
    <row r="119" spans="2:17">
      <c r="B119" s="130" t="str">
        <f>IF(Data!$B119= 0, " ",Data!B119)</f>
        <v xml:space="preserve"> </v>
      </c>
      <c r="C119" s="130" t="str">
        <f>IF(Data!$B119= 0, " ",Data!C119)</f>
        <v xml:space="preserve"> </v>
      </c>
      <c r="D119" s="130" t="str">
        <f>IF(Data!$B119= 0, " ",LN(C119))</f>
        <v xml:space="preserve"> </v>
      </c>
      <c r="E119" s="130" t="str">
        <f>IF(Data!$B119= 0, " ",ROW(B119)-1)</f>
        <v xml:space="preserve"> </v>
      </c>
      <c r="F119" s="130" t="str">
        <f>IF(Data!$B119= 0, " ",($C119-$T$5)^2)</f>
        <v xml:space="preserve"> </v>
      </c>
      <c r="G119" s="130" t="str">
        <f>IF(Data!$B119= 0, " ",($C119-$T$5)^3)</f>
        <v xml:space="preserve"> </v>
      </c>
      <c r="H119" s="130" t="str">
        <f>IF(Data!$B119= 0, " ",($C119-$T$5)^4)</f>
        <v xml:space="preserve"> </v>
      </c>
      <c r="I119" s="135" t="str">
        <f>IF(Data!$B119= 0, " ",(D119-$U$5)^2)</f>
        <v xml:space="preserve"> </v>
      </c>
      <c r="J119" s="135" t="str">
        <f>IF(Data!$B119= 0, " ",(D119-$U$5)^3)</f>
        <v xml:space="preserve"> </v>
      </c>
      <c r="K119" s="135" t="str">
        <f>IF(Data!$B119= 0, " ",(E119-0.35)/$T$4)</f>
        <v xml:space="preserve"> </v>
      </c>
      <c r="L119" s="135" t="str">
        <f>IF(Data!$B119= 0, " ",(1-K119))</f>
        <v xml:space="preserve"> </v>
      </c>
      <c r="M119" s="135" t="str">
        <f>IF(Data!$B119= 0, " ",(1-$K119)^2)</f>
        <v xml:space="preserve"> </v>
      </c>
      <c r="N119" s="135" t="str">
        <f>IF(Data!$B119= 0, " ",(1-$K119)^3)</f>
        <v xml:space="preserve"> </v>
      </c>
      <c r="O119" s="136" t="str">
        <f>IF(Data!$B119= 0, " ",($C119*L119))</f>
        <v xml:space="preserve"> </v>
      </c>
      <c r="P119" s="136" t="str">
        <f>IF(Data!$B119= 0, " ",($C119*M119))</f>
        <v xml:space="preserve"> </v>
      </c>
      <c r="Q119" s="136" t="str">
        <f>IF(Data!$B119= 0, " ",($C119*N119))</f>
        <v xml:space="preserve"> </v>
      </c>
    </row>
    <row r="120" spans="2:17">
      <c r="B120" s="130" t="str">
        <f>IF(Data!$B120= 0, " ",Data!B120)</f>
        <v xml:space="preserve"> </v>
      </c>
      <c r="C120" s="130" t="str">
        <f>IF(Data!$B120= 0, " ",Data!C120)</f>
        <v xml:space="preserve"> </v>
      </c>
      <c r="D120" s="130" t="str">
        <f>IF(Data!$B120= 0, " ",LN(C120))</f>
        <v xml:space="preserve"> </v>
      </c>
      <c r="E120" s="130" t="str">
        <f>IF(Data!$B120= 0, " ",ROW(B120)-1)</f>
        <v xml:space="preserve"> </v>
      </c>
      <c r="F120" s="130" t="str">
        <f>IF(Data!$B120= 0, " ",($C120-$T$5)^2)</f>
        <v xml:space="preserve"> </v>
      </c>
      <c r="G120" s="130" t="str">
        <f>IF(Data!$B120= 0, " ",($C120-$T$5)^3)</f>
        <v xml:space="preserve"> </v>
      </c>
      <c r="H120" s="130" t="str">
        <f>IF(Data!$B120= 0, " ",($C120-$T$5)^4)</f>
        <v xml:space="preserve"> </v>
      </c>
      <c r="I120" s="135" t="str">
        <f>IF(Data!$B120= 0, " ",(D120-$U$5)^2)</f>
        <v xml:space="preserve"> </v>
      </c>
      <c r="J120" s="135" t="str">
        <f>IF(Data!$B120= 0, " ",(D120-$U$5)^3)</f>
        <v xml:space="preserve"> </v>
      </c>
      <c r="K120" s="135" t="str">
        <f>IF(Data!$B120= 0, " ",(E120-0.35)/$T$4)</f>
        <v xml:space="preserve"> </v>
      </c>
      <c r="L120" s="135" t="str">
        <f>IF(Data!$B120= 0, " ",(1-K120))</f>
        <v xml:space="preserve"> </v>
      </c>
      <c r="M120" s="135" t="str">
        <f>IF(Data!$B120= 0, " ",(1-$K120)^2)</f>
        <v xml:space="preserve"> </v>
      </c>
      <c r="N120" s="135" t="str">
        <f>IF(Data!$B120= 0, " ",(1-$K120)^3)</f>
        <v xml:space="preserve"> </v>
      </c>
      <c r="O120" s="136" t="str">
        <f>IF(Data!$B120= 0, " ",($C120*L120))</f>
        <v xml:space="preserve"> </v>
      </c>
      <c r="P120" s="136" t="str">
        <f>IF(Data!$B120= 0, " ",($C120*M120))</f>
        <v xml:space="preserve"> </v>
      </c>
      <c r="Q120" s="136" t="str">
        <f>IF(Data!$B120= 0, " ",($C120*N120))</f>
        <v xml:space="preserve"> </v>
      </c>
    </row>
    <row r="121" spans="2:17">
      <c r="B121" s="130" t="str">
        <f>IF(Data!$B121= 0, " ",Data!B121)</f>
        <v xml:space="preserve"> </v>
      </c>
      <c r="C121" s="130" t="str">
        <f>IF(Data!$B121= 0, " ",Data!C121)</f>
        <v xml:space="preserve"> </v>
      </c>
      <c r="D121" s="130" t="str">
        <f>IF(Data!$B121= 0, " ",LN(C121))</f>
        <v xml:space="preserve"> </v>
      </c>
      <c r="E121" s="130" t="str">
        <f>IF(Data!$B121= 0, " ",ROW(B121)-1)</f>
        <v xml:space="preserve"> </v>
      </c>
      <c r="F121" s="130" t="str">
        <f>IF(Data!$B121= 0, " ",($C121-$T$5)^2)</f>
        <v xml:space="preserve"> </v>
      </c>
      <c r="G121" s="130" t="str">
        <f>IF(Data!$B121= 0, " ",($C121-$T$5)^3)</f>
        <v xml:space="preserve"> </v>
      </c>
      <c r="H121" s="130" t="str">
        <f>IF(Data!$B121= 0, " ",($C121-$T$5)^4)</f>
        <v xml:space="preserve"> </v>
      </c>
      <c r="I121" s="135" t="str">
        <f>IF(Data!$B121= 0, " ",(D121-$U$5)^2)</f>
        <v xml:space="preserve"> </v>
      </c>
      <c r="J121" s="135" t="str">
        <f>IF(Data!$B121= 0, " ",(D121-$U$5)^3)</f>
        <v xml:space="preserve"> </v>
      </c>
      <c r="K121" s="135" t="str">
        <f>IF(Data!$B121= 0, " ",(E121-0.35)/$T$4)</f>
        <v xml:space="preserve"> </v>
      </c>
      <c r="L121" s="135" t="str">
        <f>IF(Data!$B121= 0, " ",(1-K121))</f>
        <v xml:space="preserve"> </v>
      </c>
      <c r="M121" s="135" t="str">
        <f>IF(Data!$B121= 0, " ",(1-$K121)^2)</f>
        <v xml:space="preserve"> </v>
      </c>
      <c r="N121" s="135" t="str">
        <f>IF(Data!$B121= 0, " ",(1-$K121)^3)</f>
        <v xml:space="preserve"> </v>
      </c>
      <c r="O121" s="136" t="str">
        <f>IF(Data!$B121= 0, " ",($C121*L121))</f>
        <v xml:space="preserve"> </v>
      </c>
      <c r="P121" s="136" t="str">
        <f>IF(Data!$B121= 0, " ",($C121*M121))</f>
        <v xml:space="preserve"> </v>
      </c>
      <c r="Q121" s="136" t="str">
        <f>IF(Data!$B121= 0, " ",($C121*N121))</f>
        <v xml:space="preserve"> </v>
      </c>
    </row>
    <row r="122" spans="2:17">
      <c r="B122" s="130" t="str">
        <f>IF(Data!$B122= 0, " ",Data!B122)</f>
        <v xml:space="preserve"> </v>
      </c>
      <c r="C122" s="130" t="str">
        <f>IF(Data!$B122= 0, " ",Data!C122)</f>
        <v xml:space="preserve"> </v>
      </c>
      <c r="D122" s="130" t="str">
        <f>IF(Data!$B122= 0, " ",LN(C122))</f>
        <v xml:space="preserve"> </v>
      </c>
      <c r="E122" s="130" t="str">
        <f>IF(Data!$B122= 0, " ",ROW(B122)-1)</f>
        <v xml:space="preserve"> </v>
      </c>
      <c r="F122" s="130" t="str">
        <f>IF(Data!$B122= 0, " ",($C122-$T$5)^2)</f>
        <v xml:space="preserve"> </v>
      </c>
      <c r="G122" s="130" t="str">
        <f>IF(Data!$B122= 0, " ",($C122-$T$5)^3)</f>
        <v xml:space="preserve"> </v>
      </c>
      <c r="H122" s="130" t="str">
        <f>IF(Data!$B122= 0, " ",($C122-$T$5)^4)</f>
        <v xml:space="preserve"> </v>
      </c>
      <c r="I122" s="135" t="str">
        <f>IF(Data!$B122= 0, " ",(D122-$U$5)^2)</f>
        <v xml:space="preserve"> </v>
      </c>
      <c r="J122" s="135" t="str">
        <f>IF(Data!$B122= 0, " ",(D122-$U$5)^3)</f>
        <v xml:space="preserve"> </v>
      </c>
      <c r="K122" s="135" t="str">
        <f>IF(Data!$B122= 0, " ",(E122-0.35)/$T$4)</f>
        <v xml:space="preserve"> </v>
      </c>
      <c r="L122" s="135" t="str">
        <f>IF(Data!$B122= 0, " ",(1-K122))</f>
        <v xml:space="preserve"> </v>
      </c>
      <c r="M122" s="135" t="str">
        <f>IF(Data!$B122= 0, " ",(1-$K122)^2)</f>
        <v xml:space="preserve"> </v>
      </c>
      <c r="N122" s="135" t="str">
        <f>IF(Data!$B122= 0, " ",(1-$K122)^3)</f>
        <v xml:space="preserve"> </v>
      </c>
      <c r="O122" s="136" t="str">
        <f>IF(Data!$B122= 0, " ",($C122*L122))</f>
        <v xml:space="preserve"> </v>
      </c>
      <c r="P122" s="136" t="str">
        <f>IF(Data!$B122= 0, " ",($C122*M122))</f>
        <v xml:space="preserve"> </v>
      </c>
      <c r="Q122" s="136" t="str">
        <f>IF(Data!$B122= 0, " ",($C122*N122))</f>
        <v xml:space="preserve"> </v>
      </c>
    </row>
    <row r="123" spans="2:17">
      <c r="B123" s="130" t="str">
        <f>IF(Data!$B123= 0, " ",Data!B123)</f>
        <v xml:space="preserve"> </v>
      </c>
      <c r="C123" s="130" t="str">
        <f>IF(Data!$B123= 0, " ",Data!C123)</f>
        <v xml:space="preserve"> </v>
      </c>
      <c r="D123" s="130" t="str">
        <f>IF(Data!$B123= 0, " ",LN(C123))</f>
        <v xml:space="preserve"> </v>
      </c>
      <c r="E123" s="130" t="str">
        <f>IF(Data!$B123= 0, " ",ROW(B123)-1)</f>
        <v xml:space="preserve"> </v>
      </c>
      <c r="F123" s="130" t="str">
        <f>IF(Data!$B123= 0, " ",($C123-$T$5)^2)</f>
        <v xml:space="preserve"> </v>
      </c>
      <c r="G123" s="130" t="str">
        <f>IF(Data!$B123= 0, " ",($C123-$T$5)^3)</f>
        <v xml:space="preserve"> </v>
      </c>
      <c r="H123" s="130" t="str">
        <f>IF(Data!$B123= 0, " ",($C123-$T$5)^4)</f>
        <v xml:space="preserve"> </v>
      </c>
      <c r="I123" s="135" t="str">
        <f>IF(Data!$B123= 0, " ",(D123-$U$5)^2)</f>
        <v xml:space="preserve"> </v>
      </c>
      <c r="J123" s="135" t="str">
        <f>IF(Data!$B123= 0, " ",(D123-$U$5)^3)</f>
        <v xml:space="preserve"> </v>
      </c>
      <c r="K123" s="135" t="str">
        <f>IF(Data!$B123= 0, " ",(E123-0.35)/$T$4)</f>
        <v xml:space="preserve"> </v>
      </c>
      <c r="L123" s="135" t="str">
        <f>IF(Data!$B123= 0, " ",(1-K123))</f>
        <v xml:space="preserve"> </v>
      </c>
      <c r="M123" s="135" t="str">
        <f>IF(Data!$B123= 0, " ",(1-$K123)^2)</f>
        <v xml:space="preserve"> </v>
      </c>
      <c r="N123" s="135" t="str">
        <f>IF(Data!$B123= 0, " ",(1-$K123)^3)</f>
        <v xml:space="preserve"> </v>
      </c>
      <c r="O123" s="136" t="str">
        <f>IF(Data!$B123= 0, " ",($C123*L123))</f>
        <v xml:space="preserve"> </v>
      </c>
      <c r="P123" s="136" t="str">
        <f>IF(Data!$B123= 0, " ",($C123*M123))</f>
        <v xml:space="preserve"> </v>
      </c>
      <c r="Q123" s="136" t="str">
        <f>IF(Data!$B123= 0, " ",($C123*N123))</f>
        <v xml:space="preserve"> </v>
      </c>
    </row>
    <row r="124" spans="2:17">
      <c r="B124" s="130" t="str">
        <f>IF(Data!$B124= 0, " ",Data!B124)</f>
        <v xml:space="preserve"> </v>
      </c>
      <c r="C124" s="130" t="str">
        <f>IF(Data!$B124= 0, " ",Data!C124)</f>
        <v xml:space="preserve"> </v>
      </c>
      <c r="D124" s="130" t="str">
        <f>IF(Data!$B124= 0, " ",LN(C124))</f>
        <v xml:space="preserve"> </v>
      </c>
      <c r="E124" s="130" t="str">
        <f>IF(Data!$B124= 0, " ",ROW(B124)-1)</f>
        <v xml:space="preserve"> </v>
      </c>
      <c r="F124" s="130" t="str">
        <f>IF(Data!$B124= 0, " ",($C124-$T$5)^2)</f>
        <v xml:space="preserve"> </v>
      </c>
      <c r="G124" s="130" t="str">
        <f>IF(Data!$B124= 0, " ",($C124-$T$5)^3)</f>
        <v xml:space="preserve"> </v>
      </c>
      <c r="H124" s="130" t="str">
        <f>IF(Data!$B124= 0, " ",($C124-$T$5)^4)</f>
        <v xml:space="preserve"> </v>
      </c>
      <c r="I124" s="135" t="str">
        <f>IF(Data!$B124= 0, " ",(D124-$U$5)^2)</f>
        <v xml:space="preserve"> </v>
      </c>
      <c r="J124" s="135" t="str">
        <f>IF(Data!$B124= 0, " ",(D124-$U$5)^3)</f>
        <v xml:space="preserve"> </v>
      </c>
      <c r="K124" s="135" t="str">
        <f>IF(Data!$B124= 0, " ",(E124-0.35)/$T$4)</f>
        <v xml:space="preserve"> </v>
      </c>
      <c r="L124" s="135" t="str">
        <f>IF(Data!$B124= 0, " ",(1-K124))</f>
        <v xml:space="preserve"> </v>
      </c>
      <c r="M124" s="135" t="str">
        <f>IF(Data!$B124= 0, " ",(1-$K124)^2)</f>
        <v xml:space="preserve"> </v>
      </c>
      <c r="N124" s="135" t="str">
        <f>IF(Data!$B124= 0, " ",(1-$K124)^3)</f>
        <v xml:space="preserve"> </v>
      </c>
      <c r="O124" s="136" t="str">
        <f>IF(Data!$B124= 0, " ",($C124*L124))</f>
        <v xml:space="preserve"> </v>
      </c>
      <c r="P124" s="136" t="str">
        <f>IF(Data!$B124= 0, " ",($C124*M124))</f>
        <v xml:space="preserve"> </v>
      </c>
      <c r="Q124" s="136" t="str">
        <f>IF(Data!$B124= 0, " ",($C124*N124))</f>
        <v xml:space="preserve"> </v>
      </c>
    </row>
    <row r="125" spans="2:17">
      <c r="B125" s="130" t="str">
        <f>IF(Data!$B125= 0, " ",Data!B125)</f>
        <v xml:space="preserve"> </v>
      </c>
      <c r="C125" s="130" t="str">
        <f>IF(Data!$B125= 0, " ",Data!C125)</f>
        <v xml:space="preserve"> </v>
      </c>
      <c r="D125" s="130" t="str">
        <f>IF(Data!$B125= 0, " ",LN(C125))</f>
        <v xml:space="preserve"> </v>
      </c>
      <c r="E125" s="130" t="str">
        <f>IF(Data!$B125= 0, " ",ROW(B125)-1)</f>
        <v xml:space="preserve"> </v>
      </c>
      <c r="F125" s="130" t="str">
        <f>IF(Data!$B125= 0, " ",($C125-$T$5)^2)</f>
        <v xml:space="preserve"> </v>
      </c>
      <c r="G125" s="130" t="str">
        <f>IF(Data!$B125= 0, " ",($C125-$T$5)^3)</f>
        <v xml:space="preserve"> </v>
      </c>
      <c r="H125" s="130" t="str">
        <f>IF(Data!$B125= 0, " ",($C125-$T$5)^4)</f>
        <v xml:space="preserve"> </v>
      </c>
      <c r="I125" s="135" t="str">
        <f>IF(Data!$B125= 0, " ",(D125-$U$5)^2)</f>
        <v xml:space="preserve"> </v>
      </c>
      <c r="J125" s="135" t="str">
        <f>IF(Data!$B125= 0, " ",(D125-$U$5)^3)</f>
        <v xml:space="preserve"> </v>
      </c>
      <c r="K125" s="135" t="str">
        <f>IF(Data!$B125= 0, " ",(E125-0.35)/$T$4)</f>
        <v xml:space="preserve"> </v>
      </c>
      <c r="L125" s="135" t="str">
        <f>IF(Data!$B125= 0, " ",(1-K125))</f>
        <v xml:space="preserve"> </v>
      </c>
      <c r="M125" s="135" t="str">
        <f>IF(Data!$B125= 0, " ",(1-$K125)^2)</f>
        <v xml:space="preserve"> </v>
      </c>
      <c r="N125" s="135" t="str">
        <f>IF(Data!$B125= 0, " ",(1-$K125)^3)</f>
        <v xml:space="preserve"> </v>
      </c>
      <c r="O125" s="136" t="str">
        <f>IF(Data!$B125= 0, " ",($C125*L125))</f>
        <v xml:space="preserve"> </v>
      </c>
      <c r="P125" s="136" t="str">
        <f>IF(Data!$B125= 0, " ",($C125*M125))</f>
        <v xml:space="preserve"> </v>
      </c>
      <c r="Q125" s="136" t="str">
        <f>IF(Data!$B125= 0, " ",($C125*N125))</f>
        <v xml:space="preserve"> </v>
      </c>
    </row>
    <row r="126" spans="2:17">
      <c r="B126" s="130" t="str">
        <f>IF(Data!$B126= 0, " ",Data!B126)</f>
        <v xml:space="preserve"> </v>
      </c>
      <c r="C126" s="130" t="str">
        <f>IF(Data!$B126= 0, " ",Data!C126)</f>
        <v xml:space="preserve"> </v>
      </c>
      <c r="D126" s="130" t="str">
        <f>IF(Data!$B126= 0, " ",LN(C126))</f>
        <v xml:space="preserve"> </v>
      </c>
      <c r="E126" s="130" t="str">
        <f>IF(Data!$B126= 0, " ",ROW(B126)-1)</f>
        <v xml:space="preserve"> </v>
      </c>
      <c r="F126" s="130" t="str">
        <f>IF(Data!$B126= 0, " ",($C126-$T$5)^2)</f>
        <v xml:space="preserve"> </v>
      </c>
      <c r="G126" s="130" t="str">
        <f>IF(Data!$B126= 0, " ",($C126-$T$5)^3)</f>
        <v xml:space="preserve"> </v>
      </c>
      <c r="H126" s="130" t="str">
        <f>IF(Data!$B126= 0, " ",($C126-$T$5)^4)</f>
        <v xml:space="preserve"> </v>
      </c>
      <c r="I126" s="135" t="str">
        <f>IF(Data!$B126= 0, " ",(D126-$U$5)^2)</f>
        <v xml:space="preserve"> </v>
      </c>
      <c r="J126" s="135" t="str">
        <f>IF(Data!$B126= 0, " ",(D126-$U$5)^3)</f>
        <v xml:space="preserve"> </v>
      </c>
      <c r="K126" s="135" t="str">
        <f>IF(Data!$B126= 0, " ",(E126-0.35)/$T$4)</f>
        <v xml:space="preserve"> </v>
      </c>
      <c r="L126" s="135" t="str">
        <f>IF(Data!$B126= 0, " ",(1-K126))</f>
        <v xml:space="preserve"> </v>
      </c>
      <c r="M126" s="135" t="str">
        <f>IF(Data!$B126= 0, " ",(1-$K126)^2)</f>
        <v xml:space="preserve"> </v>
      </c>
      <c r="N126" s="135" t="str">
        <f>IF(Data!$B126= 0, " ",(1-$K126)^3)</f>
        <v xml:space="preserve"> </v>
      </c>
      <c r="O126" s="136" t="str">
        <f>IF(Data!$B126= 0, " ",($C126*L126))</f>
        <v xml:space="preserve"> </v>
      </c>
      <c r="P126" s="136" t="str">
        <f>IF(Data!$B126= 0, " ",($C126*M126))</f>
        <v xml:space="preserve"> </v>
      </c>
      <c r="Q126" s="136" t="str">
        <f>IF(Data!$B126= 0, " ",($C126*N126))</f>
        <v xml:space="preserve"> </v>
      </c>
    </row>
    <row r="127" spans="2:17">
      <c r="B127" s="130" t="str">
        <f>IF(Data!$B127= 0, " ",Data!B127)</f>
        <v xml:space="preserve"> </v>
      </c>
      <c r="C127" s="130" t="str">
        <f>IF(Data!$B127= 0, " ",Data!C127)</f>
        <v xml:space="preserve"> </v>
      </c>
      <c r="D127" s="130" t="str">
        <f>IF(Data!$B127= 0, " ",LN(C127))</f>
        <v xml:space="preserve"> </v>
      </c>
      <c r="E127" s="130" t="str">
        <f>IF(Data!$B127= 0, " ",ROW(B127)-1)</f>
        <v xml:space="preserve"> </v>
      </c>
      <c r="F127" s="130" t="str">
        <f>IF(Data!$B127= 0, " ",($C127-$T$5)^2)</f>
        <v xml:space="preserve"> </v>
      </c>
      <c r="G127" s="130" t="str">
        <f>IF(Data!$B127= 0, " ",($C127-$T$5)^3)</f>
        <v xml:space="preserve"> </v>
      </c>
      <c r="H127" s="130" t="str">
        <f>IF(Data!$B127= 0, " ",($C127-$T$5)^4)</f>
        <v xml:space="preserve"> </v>
      </c>
      <c r="I127" s="135" t="str">
        <f>IF(Data!$B127= 0, " ",(D127-$U$5)^2)</f>
        <v xml:space="preserve"> </v>
      </c>
      <c r="J127" s="135" t="str">
        <f>IF(Data!$B127= 0, " ",(D127-$U$5)^3)</f>
        <v xml:space="preserve"> </v>
      </c>
      <c r="K127" s="135" t="str">
        <f>IF(Data!$B127= 0, " ",(E127-0.35)/$T$4)</f>
        <v xml:space="preserve"> </v>
      </c>
      <c r="L127" s="135" t="str">
        <f>IF(Data!$B127= 0, " ",(1-K127))</f>
        <v xml:space="preserve"> </v>
      </c>
      <c r="M127" s="135" t="str">
        <f>IF(Data!$B127= 0, " ",(1-$K127)^2)</f>
        <v xml:space="preserve"> </v>
      </c>
      <c r="N127" s="135" t="str">
        <f>IF(Data!$B127= 0, " ",(1-$K127)^3)</f>
        <v xml:space="preserve"> </v>
      </c>
      <c r="O127" s="136" t="str">
        <f>IF(Data!$B127= 0, " ",($C127*L127))</f>
        <v xml:space="preserve"> </v>
      </c>
      <c r="P127" s="136" t="str">
        <f>IF(Data!$B127= 0, " ",($C127*M127))</f>
        <v xml:space="preserve"> </v>
      </c>
      <c r="Q127" s="136" t="str">
        <f>IF(Data!$B127= 0, " ",($C127*N127))</f>
        <v xml:space="preserve"> </v>
      </c>
    </row>
    <row r="128" spans="2:17">
      <c r="B128" s="130" t="str">
        <f>IF(Data!$B128= 0, " ",Data!B128)</f>
        <v xml:space="preserve"> </v>
      </c>
      <c r="C128" s="130" t="str">
        <f>IF(Data!$B128= 0, " ",Data!C128)</f>
        <v xml:space="preserve"> </v>
      </c>
      <c r="D128" s="130" t="str">
        <f>IF(Data!$B128= 0, " ",LN(C128))</f>
        <v xml:space="preserve"> </v>
      </c>
      <c r="E128" s="130" t="str">
        <f>IF(Data!$B128= 0, " ",ROW(B128)-1)</f>
        <v xml:space="preserve"> </v>
      </c>
      <c r="F128" s="130" t="str">
        <f>IF(Data!$B128= 0, " ",($C128-$T$5)^2)</f>
        <v xml:space="preserve"> </v>
      </c>
      <c r="G128" s="130" t="str">
        <f>IF(Data!$B128= 0, " ",($C128-$T$5)^3)</f>
        <v xml:space="preserve"> </v>
      </c>
      <c r="H128" s="130" t="str">
        <f>IF(Data!$B128= 0, " ",($C128-$T$5)^4)</f>
        <v xml:space="preserve"> </v>
      </c>
      <c r="I128" s="135" t="str">
        <f>IF(Data!$B128= 0, " ",(D128-$U$5)^2)</f>
        <v xml:space="preserve"> </v>
      </c>
      <c r="J128" s="135" t="str">
        <f>IF(Data!$B128= 0, " ",(D128-$U$5)^3)</f>
        <v xml:space="preserve"> </v>
      </c>
      <c r="K128" s="135" t="str">
        <f>IF(Data!$B128= 0, " ",(E128-0.35)/$T$4)</f>
        <v xml:space="preserve"> </v>
      </c>
      <c r="L128" s="135" t="str">
        <f>IF(Data!$B128= 0, " ",(1-K128))</f>
        <v xml:space="preserve"> </v>
      </c>
      <c r="M128" s="135" t="str">
        <f>IF(Data!$B128= 0, " ",(1-$K128)^2)</f>
        <v xml:space="preserve"> </v>
      </c>
      <c r="N128" s="135" t="str">
        <f>IF(Data!$B128= 0, " ",(1-$K128)^3)</f>
        <v xml:space="preserve"> </v>
      </c>
      <c r="O128" s="136" t="str">
        <f>IF(Data!$B128= 0, " ",($C128*L128))</f>
        <v xml:space="preserve"> </v>
      </c>
      <c r="P128" s="136" t="str">
        <f>IF(Data!$B128= 0, " ",($C128*M128))</f>
        <v xml:space="preserve"> </v>
      </c>
      <c r="Q128" s="136" t="str">
        <f>IF(Data!$B128= 0, " ",($C128*N128))</f>
        <v xml:space="preserve"> </v>
      </c>
    </row>
    <row r="129" spans="2:17">
      <c r="B129" s="130" t="str">
        <f>IF(Data!$B129= 0, " ",Data!B129)</f>
        <v xml:space="preserve"> </v>
      </c>
      <c r="C129" s="130" t="str">
        <f>IF(Data!$B129= 0, " ",Data!C129)</f>
        <v xml:space="preserve"> </v>
      </c>
      <c r="D129" s="130" t="str">
        <f>IF(Data!$B129= 0, " ",LN(C129))</f>
        <v xml:space="preserve"> </v>
      </c>
      <c r="E129" s="130" t="str">
        <f>IF(Data!$B129= 0, " ",ROW(B129)-1)</f>
        <v xml:space="preserve"> </v>
      </c>
      <c r="F129" s="130" t="str">
        <f>IF(Data!$B129= 0, " ",($C129-$T$5)^2)</f>
        <v xml:space="preserve"> </v>
      </c>
      <c r="G129" s="130" t="str">
        <f>IF(Data!$B129= 0, " ",($C129-$T$5)^3)</f>
        <v xml:space="preserve"> </v>
      </c>
      <c r="H129" s="130" t="str">
        <f>IF(Data!$B129= 0, " ",($C129-$T$5)^4)</f>
        <v xml:space="preserve"> </v>
      </c>
      <c r="I129" s="135" t="str">
        <f>IF(Data!$B129= 0, " ",(D129-$U$5)^2)</f>
        <v xml:space="preserve"> </v>
      </c>
      <c r="J129" s="135" t="str">
        <f>IF(Data!$B129= 0, " ",(D129-$U$5)^3)</f>
        <v xml:space="preserve"> </v>
      </c>
      <c r="K129" s="135" t="str">
        <f>IF(Data!$B129= 0, " ",(E129-0.35)/$T$4)</f>
        <v xml:space="preserve"> </v>
      </c>
      <c r="L129" s="135" t="str">
        <f>IF(Data!$B129= 0, " ",(1-K129))</f>
        <v xml:space="preserve"> </v>
      </c>
      <c r="M129" s="135" t="str">
        <f>IF(Data!$B129= 0, " ",(1-$K129)^2)</f>
        <v xml:space="preserve"> </v>
      </c>
      <c r="N129" s="135" t="str">
        <f>IF(Data!$B129= 0, " ",(1-$K129)^3)</f>
        <v xml:space="preserve"> </v>
      </c>
      <c r="O129" s="136" t="str">
        <f>IF(Data!$B129= 0, " ",($C129*L129))</f>
        <v xml:space="preserve"> </v>
      </c>
      <c r="P129" s="136" t="str">
        <f>IF(Data!$B129= 0, " ",($C129*M129))</f>
        <v xml:space="preserve"> </v>
      </c>
      <c r="Q129" s="136" t="str">
        <f>IF(Data!$B129= 0, " ",($C129*N129))</f>
        <v xml:space="preserve"> </v>
      </c>
    </row>
    <row r="130" spans="2:17">
      <c r="B130" s="130" t="str">
        <f>IF(Data!$B130= 0, " ",Data!B130)</f>
        <v xml:space="preserve"> </v>
      </c>
      <c r="C130" s="130" t="str">
        <f>IF(Data!$B130= 0, " ",Data!C130)</f>
        <v xml:space="preserve"> </v>
      </c>
      <c r="D130" s="130" t="str">
        <f>IF(Data!$B130= 0, " ",LN(C130))</f>
        <v xml:space="preserve"> </v>
      </c>
      <c r="E130" s="130" t="str">
        <f>IF(Data!$B130= 0, " ",ROW(B130)-1)</f>
        <v xml:space="preserve"> </v>
      </c>
      <c r="F130" s="130" t="str">
        <f>IF(Data!$B130= 0, " ",($C130-$T$5)^2)</f>
        <v xml:space="preserve"> </v>
      </c>
      <c r="G130" s="130" t="str">
        <f>IF(Data!$B130= 0, " ",($C130-$T$5)^3)</f>
        <v xml:space="preserve"> </v>
      </c>
      <c r="H130" s="130" t="str">
        <f>IF(Data!$B130= 0, " ",($C130-$T$5)^4)</f>
        <v xml:space="preserve"> </v>
      </c>
      <c r="I130" s="135" t="str">
        <f>IF(Data!$B130= 0, " ",(D130-$U$5)^2)</f>
        <v xml:space="preserve"> </v>
      </c>
      <c r="J130" s="135" t="str">
        <f>IF(Data!$B130= 0, " ",(D130-$U$5)^3)</f>
        <v xml:space="preserve"> </v>
      </c>
      <c r="K130" s="135" t="str">
        <f>IF(Data!$B130= 0, " ",(E130-0.35)/$T$4)</f>
        <v xml:space="preserve"> </v>
      </c>
      <c r="L130" s="135" t="str">
        <f>IF(Data!$B130= 0, " ",(1-K130))</f>
        <v xml:space="preserve"> </v>
      </c>
      <c r="M130" s="135" t="str">
        <f>IF(Data!$B130= 0, " ",(1-$K130)^2)</f>
        <v xml:space="preserve"> </v>
      </c>
      <c r="N130" s="135" t="str">
        <f>IF(Data!$B130= 0, " ",(1-$K130)^3)</f>
        <v xml:space="preserve"> </v>
      </c>
      <c r="O130" s="136" t="str">
        <f>IF(Data!$B130= 0, " ",($C130*L130))</f>
        <v xml:space="preserve"> </v>
      </c>
      <c r="P130" s="136" t="str">
        <f>IF(Data!$B130= 0, " ",($C130*M130))</f>
        <v xml:space="preserve"> </v>
      </c>
      <c r="Q130" s="136" t="str">
        <f>IF(Data!$B130= 0, " ",($C130*N130))</f>
        <v xml:space="preserve"> </v>
      </c>
    </row>
    <row r="131" spans="2:17">
      <c r="B131" s="130" t="str">
        <f>IF(Data!$B131= 0, " ",Data!B131)</f>
        <v xml:space="preserve"> </v>
      </c>
      <c r="C131" s="130" t="str">
        <f>IF(Data!$B131= 0, " ",Data!C131)</f>
        <v xml:space="preserve"> </v>
      </c>
      <c r="D131" s="130" t="str">
        <f>IF(Data!$B131= 0, " ",LN(C131))</f>
        <v xml:space="preserve"> </v>
      </c>
      <c r="E131" s="130" t="str">
        <f>IF(Data!$B131= 0, " ",ROW(B131)-1)</f>
        <v xml:space="preserve"> </v>
      </c>
      <c r="F131" s="130" t="str">
        <f>IF(Data!$B131= 0, " ",($C131-$T$5)^2)</f>
        <v xml:space="preserve"> </v>
      </c>
      <c r="G131" s="130" t="str">
        <f>IF(Data!$B131= 0, " ",($C131-$T$5)^3)</f>
        <v xml:space="preserve"> </v>
      </c>
      <c r="H131" s="130" t="str">
        <f>IF(Data!$B131= 0, " ",($C131-$T$5)^4)</f>
        <v xml:space="preserve"> </v>
      </c>
      <c r="I131" s="135" t="str">
        <f>IF(Data!$B131= 0, " ",(D131-$U$5)^2)</f>
        <v xml:space="preserve"> </v>
      </c>
      <c r="J131" s="135" t="str">
        <f>IF(Data!$B131= 0, " ",(D131-$U$5)^3)</f>
        <v xml:space="preserve"> </v>
      </c>
      <c r="K131" s="135" t="str">
        <f>IF(Data!$B131= 0, " ",(E131-0.35)/$T$4)</f>
        <v xml:space="preserve"> </v>
      </c>
      <c r="L131" s="135" t="str">
        <f>IF(Data!$B131= 0, " ",(1-K131))</f>
        <v xml:space="preserve"> </v>
      </c>
      <c r="M131" s="135" t="str">
        <f>IF(Data!$B131= 0, " ",(1-$K131)^2)</f>
        <v xml:space="preserve"> </v>
      </c>
      <c r="N131" s="135" t="str">
        <f>IF(Data!$B131= 0, " ",(1-$K131)^3)</f>
        <v xml:space="preserve"> </v>
      </c>
      <c r="O131" s="136" t="str">
        <f>IF(Data!$B131= 0, " ",($C131*L131))</f>
        <v xml:space="preserve"> </v>
      </c>
      <c r="P131" s="136" t="str">
        <f>IF(Data!$B131= 0, " ",($C131*M131))</f>
        <v xml:space="preserve"> </v>
      </c>
      <c r="Q131" s="136" t="str">
        <f>IF(Data!$B131= 0, " ",($C131*N131))</f>
        <v xml:space="preserve"> </v>
      </c>
    </row>
    <row r="132" spans="2:17">
      <c r="B132" s="130" t="str">
        <f>IF(Data!$B132= 0, " ",Data!B132)</f>
        <v xml:space="preserve"> </v>
      </c>
      <c r="C132" s="130" t="str">
        <f>IF(Data!$B132= 0, " ",Data!C132)</f>
        <v xml:space="preserve"> </v>
      </c>
      <c r="D132" s="130" t="str">
        <f>IF(Data!$B132= 0, " ",LN(C132))</f>
        <v xml:space="preserve"> </v>
      </c>
      <c r="E132" s="130" t="str">
        <f>IF(Data!$B132= 0, " ",ROW(B132)-1)</f>
        <v xml:space="preserve"> </v>
      </c>
      <c r="F132" s="130" t="str">
        <f>IF(Data!$B132= 0, " ",($C132-$T$5)^2)</f>
        <v xml:space="preserve"> </v>
      </c>
      <c r="G132" s="130" t="str">
        <f>IF(Data!$B132= 0, " ",($C132-$T$5)^3)</f>
        <v xml:space="preserve"> </v>
      </c>
      <c r="H132" s="130" t="str">
        <f>IF(Data!$B132= 0, " ",($C132-$T$5)^4)</f>
        <v xml:space="preserve"> </v>
      </c>
      <c r="I132" s="135" t="str">
        <f>IF(Data!$B132= 0, " ",(D132-$U$5)^2)</f>
        <v xml:space="preserve"> </v>
      </c>
      <c r="J132" s="135" t="str">
        <f>IF(Data!$B132= 0, " ",(D132-$U$5)^3)</f>
        <v xml:space="preserve"> </v>
      </c>
      <c r="K132" s="135" t="str">
        <f>IF(Data!$B132= 0, " ",(E132-0.35)/$T$4)</f>
        <v xml:space="preserve"> </v>
      </c>
      <c r="L132" s="135" t="str">
        <f>IF(Data!$B132= 0, " ",(1-K132))</f>
        <v xml:space="preserve"> </v>
      </c>
      <c r="M132" s="135" t="str">
        <f>IF(Data!$B132= 0, " ",(1-$K132)^2)</f>
        <v xml:space="preserve"> </v>
      </c>
      <c r="N132" s="135" t="str">
        <f>IF(Data!$B132= 0, " ",(1-$K132)^3)</f>
        <v xml:space="preserve"> </v>
      </c>
      <c r="O132" s="136" t="str">
        <f>IF(Data!$B132= 0, " ",($C132*L132))</f>
        <v xml:space="preserve"> </v>
      </c>
      <c r="P132" s="136" t="str">
        <f>IF(Data!$B132= 0, " ",($C132*M132))</f>
        <v xml:space="preserve"> </v>
      </c>
      <c r="Q132" s="136" t="str">
        <f>IF(Data!$B132= 0, " ",($C132*N132))</f>
        <v xml:space="preserve"> </v>
      </c>
    </row>
    <row r="133" spans="2:17">
      <c r="B133" s="130" t="str">
        <f>IF(Data!$B133= 0, " ",Data!B133)</f>
        <v xml:space="preserve"> </v>
      </c>
      <c r="C133" s="130" t="str">
        <f>IF(Data!$B133= 0, " ",Data!C133)</f>
        <v xml:space="preserve"> </v>
      </c>
      <c r="D133" s="130" t="str">
        <f>IF(Data!$B133= 0, " ",LN(C133))</f>
        <v xml:space="preserve"> </v>
      </c>
      <c r="E133" s="130" t="str">
        <f>IF(Data!$B133= 0, " ",ROW(B133)-1)</f>
        <v xml:space="preserve"> </v>
      </c>
      <c r="F133" s="130" t="str">
        <f>IF(Data!$B133= 0, " ",($C133-$T$5)^2)</f>
        <v xml:space="preserve"> </v>
      </c>
      <c r="G133" s="130" t="str">
        <f>IF(Data!$B133= 0, " ",($C133-$T$5)^3)</f>
        <v xml:space="preserve"> </v>
      </c>
      <c r="H133" s="130" t="str">
        <f>IF(Data!$B133= 0, " ",($C133-$T$5)^4)</f>
        <v xml:space="preserve"> </v>
      </c>
      <c r="I133" s="135" t="str">
        <f>IF(Data!$B133= 0, " ",(D133-$U$5)^2)</f>
        <v xml:space="preserve"> </v>
      </c>
      <c r="J133" s="135" t="str">
        <f>IF(Data!$B133= 0, " ",(D133-$U$5)^3)</f>
        <v xml:space="preserve"> </v>
      </c>
      <c r="K133" s="135" t="str">
        <f>IF(Data!$B133= 0, " ",(E133-0.35)/$T$4)</f>
        <v xml:space="preserve"> </v>
      </c>
      <c r="L133" s="135" t="str">
        <f>IF(Data!$B133= 0, " ",(1-K133))</f>
        <v xml:space="preserve"> </v>
      </c>
      <c r="M133" s="135" t="str">
        <f>IF(Data!$B133= 0, " ",(1-$K133)^2)</f>
        <v xml:space="preserve"> </v>
      </c>
      <c r="N133" s="135" t="str">
        <f>IF(Data!$B133= 0, " ",(1-$K133)^3)</f>
        <v xml:space="preserve"> </v>
      </c>
      <c r="O133" s="136" t="str">
        <f>IF(Data!$B133= 0, " ",($C133*L133))</f>
        <v xml:space="preserve"> </v>
      </c>
      <c r="P133" s="136" t="str">
        <f>IF(Data!$B133= 0, " ",($C133*M133))</f>
        <v xml:space="preserve"> </v>
      </c>
      <c r="Q133" s="136" t="str">
        <f>IF(Data!$B133= 0, " ",($C133*N133))</f>
        <v xml:space="preserve"> </v>
      </c>
    </row>
    <row r="134" spans="2:17">
      <c r="B134" s="130" t="str">
        <f>IF(Data!$B134= 0, " ",Data!B134)</f>
        <v xml:space="preserve"> </v>
      </c>
      <c r="C134" s="130" t="str">
        <f>IF(Data!$B134= 0, " ",Data!C134)</f>
        <v xml:space="preserve"> </v>
      </c>
      <c r="D134" s="130" t="str">
        <f>IF(Data!$B134= 0, " ",LN(C134))</f>
        <v xml:space="preserve"> </v>
      </c>
      <c r="E134" s="130" t="str">
        <f>IF(Data!$B134= 0, " ",ROW(B134)-1)</f>
        <v xml:space="preserve"> </v>
      </c>
      <c r="F134" s="130" t="str">
        <f>IF(Data!$B134= 0, " ",($C134-$T$5)^2)</f>
        <v xml:space="preserve"> </v>
      </c>
      <c r="G134" s="130" t="str">
        <f>IF(Data!$B134= 0, " ",($C134-$T$5)^3)</f>
        <v xml:space="preserve"> </v>
      </c>
      <c r="H134" s="130" t="str">
        <f>IF(Data!$B134= 0, " ",($C134-$T$5)^4)</f>
        <v xml:space="preserve"> </v>
      </c>
      <c r="I134" s="135" t="str">
        <f>IF(Data!$B134= 0, " ",(D134-$U$5)^2)</f>
        <v xml:space="preserve"> </v>
      </c>
      <c r="J134" s="135" t="str">
        <f>IF(Data!$B134= 0, " ",(D134-$U$5)^3)</f>
        <v xml:space="preserve"> </v>
      </c>
      <c r="K134" s="135" t="str">
        <f>IF(Data!$B134= 0, " ",(E134-0.35)/$T$4)</f>
        <v xml:space="preserve"> </v>
      </c>
      <c r="L134" s="135" t="str">
        <f>IF(Data!$B134= 0, " ",(1-K134))</f>
        <v xml:space="preserve"> </v>
      </c>
      <c r="M134" s="135" t="str">
        <f>IF(Data!$B134= 0, " ",(1-$K134)^2)</f>
        <v xml:space="preserve"> </v>
      </c>
      <c r="N134" s="135" t="str">
        <f>IF(Data!$B134= 0, " ",(1-$K134)^3)</f>
        <v xml:space="preserve"> </v>
      </c>
      <c r="O134" s="136" t="str">
        <f>IF(Data!$B134= 0, " ",($C134*L134))</f>
        <v xml:space="preserve"> </v>
      </c>
      <c r="P134" s="136" t="str">
        <f>IF(Data!$B134= 0, " ",($C134*M134))</f>
        <v xml:space="preserve"> </v>
      </c>
      <c r="Q134" s="136" t="str">
        <f>IF(Data!$B134= 0, " ",($C134*N134))</f>
        <v xml:space="preserve"> </v>
      </c>
    </row>
    <row r="135" spans="2:17">
      <c r="B135" s="130" t="str">
        <f>IF(Data!$B135= 0, " ",Data!B135)</f>
        <v xml:space="preserve"> </v>
      </c>
      <c r="C135" s="130" t="str">
        <f>IF(Data!$B135= 0, " ",Data!C135)</f>
        <v xml:space="preserve"> </v>
      </c>
      <c r="D135" s="130" t="str">
        <f>IF(Data!$B135= 0, " ",LN(C135))</f>
        <v xml:space="preserve"> </v>
      </c>
      <c r="E135" s="130" t="str">
        <f>IF(Data!$B135= 0, " ",ROW(B135)-1)</f>
        <v xml:space="preserve"> </v>
      </c>
      <c r="F135" s="130" t="str">
        <f>IF(Data!$B135= 0, " ",($C135-$T$5)^2)</f>
        <v xml:space="preserve"> </v>
      </c>
      <c r="G135" s="130" t="str">
        <f>IF(Data!$B135= 0, " ",($C135-$T$5)^3)</f>
        <v xml:space="preserve"> </v>
      </c>
      <c r="H135" s="130" t="str">
        <f>IF(Data!$B135= 0, " ",($C135-$T$5)^4)</f>
        <v xml:space="preserve"> </v>
      </c>
      <c r="I135" s="135" t="str">
        <f>IF(Data!$B135= 0, " ",(D135-$U$5)^2)</f>
        <v xml:space="preserve"> </v>
      </c>
      <c r="J135" s="135" t="str">
        <f>IF(Data!$B135= 0, " ",(D135-$U$5)^3)</f>
        <v xml:space="preserve"> </v>
      </c>
      <c r="K135" s="135" t="str">
        <f>IF(Data!$B135= 0, " ",(E135-0.35)/$T$4)</f>
        <v xml:space="preserve"> </v>
      </c>
      <c r="L135" s="135" t="str">
        <f>IF(Data!$B135= 0, " ",(1-K135))</f>
        <v xml:space="preserve"> </v>
      </c>
      <c r="M135" s="135" t="str">
        <f>IF(Data!$B135= 0, " ",(1-$K135)^2)</f>
        <v xml:space="preserve"> </v>
      </c>
      <c r="N135" s="135" t="str">
        <f>IF(Data!$B135= 0, " ",(1-$K135)^3)</f>
        <v xml:space="preserve"> </v>
      </c>
      <c r="O135" s="136" t="str">
        <f>IF(Data!$B135= 0, " ",($C135*L135))</f>
        <v xml:space="preserve"> </v>
      </c>
      <c r="P135" s="136" t="str">
        <f>IF(Data!$B135= 0, " ",($C135*M135))</f>
        <v xml:space="preserve"> </v>
      </c>
      <c r="Q135" s="136" t="str">
        <f>IF(Data!$B135= 0, " ",($C135*N135))</f>
        <v xml:space="preserve"> </v>
      </c>
    </row>
    <row r="136" spans="2:17">
      <c r="B136" s="130" t="str">
        <f>IF(Data!$B136= 0, " ",Data!B136)</f>
        <v xml:space="preserve"> </v>
      </c>
      <c r="C136" s="130" t="str">
        <f>IF(Data!$B136= 0, " ",Data!C136)</f>
        <v xml:space="preserve"> </v>
      </c>
      <c r="D136" s="130" t="str">
        <f>IF(Data!$B136= 0, " ",LN(C136))</f>
        <v xml:space="preserve"> </v>
      </c>
      <c r="E136" s="130" t="str">
        <f>IF(Data!$B136= 0, " ",ROW(B136)-1)</f>
        <v xml:space="preserve"> </v>
      </c>
      <c r="F136" s="130" t="str">
        <f>IF(Data!$B136= 0, " ",($C136-$T$5)^2)</f>
        <v xml:space="preserve"> </v>
      </c>
      <c r="G136" s="130" t="str">
        <f>IF(Data!$B136= 0, " ",($C136-$T$5)^3)</f>
        <v xml:space="preserve"> </v>
      </c>
      <c r="H136" s="130" t="str">
        <f>IF(Data!$B136= 0, " ",($C136-$T$5)^4)</f>
        <v xml:space="preserve"> </v>
      </c>
      <c r="I136" s="135" t="str">
        <f>IF(Data!$B136= 0, " ",(D136-$U$5)^2)</f>
        <v xml:space="preserve"> </v>
      </c>
      <c r="J136" s="135" t="str">
        <f>IF(Data!$B136= 0, " ",(D136-$U$5)^3)</f>
        <v xml:space="preserve"> </v>
      </c>
      <c r="K136" s="135" t="str">
        <f>IF(Data!$B136= 0, " ",(E136-0.35)/$T$4)</f>
        <v xml:space="preserve"> </v>
      </c>
      <c r="L136" s="135" t="str">
        <f>IF(Data!$B136= 0, " ",(1-K136))</f>
        <v xml:space="preserve"> </v>
      </c>
      <c r="M136" s="135" t="str">
        <f>IF(Data!$B136= 0, " ",(1-$K136)^2)</f>
        <v xml:space="preserve"> </v>
      </c>
      <c r="N136" s="135" t="str">
        <f>IF(Data!$B136= 0, " ",(1-$K136)^3)</f>
        <v xml:space="preserve"> </v>
      </c>
      <c r="O136" s="136" t="str">
        <f>IF(Data!$B136= 0, " ",($C136*L136))</f>
        <v xml:space="preserve"> </v>
      </c>
      <c r="P136" s="136" t="str">
        <f>IF(Data!$B136= 0, " ",($C136*M136))</f>
        <v xml:space="preserve"> </v>
      </c>
      <c r="Q136" s="136" t="str">
        <f>IF(Data!$B136= 0, " ",($C136*N136))</f>
        <v xml:space="preserve"> </v>
      </c>
    </row>
    <row r="137" spans="2:17">
      <c r="B137" s="130" t="str">
        <f>IF(Data!$B137= 0, " ",Data!B137)</f>
        <v xml:space="preserve"> </v>
      </c>
      <c r="C137" s="130" t="str">
        <f>IF(Data!$B137= 0, " ",Data!C137)</f>
        <v xml:space="preserve"> </v>
      </c>
      <c r="D137" s="130" t="str">
        <f>IF(Data!$B137= 0, " ",LN(C137))</f>
        <v xml:space="preserve"> </v>
      </c>
      <c r="E137" s="130" t="str">
        <f>IF(Data!$B137= 0, " ",ROW(B137)-1)</f>
        <v xml:space="preserve"> </v>
      </c>
      <c r="F137" s="130" t="str">
        <f>IF(Data!$B137= 0, " ",($C137-$T$5)^2)</f>
        <v xml:space="preserve"> </v>
      </c>
      <c r="G137" s="130" t="str">
        <f>IF(Data!$B137= 0, " ",($C137-$T$5)^3)</f>
        <v xml:space="preserve"> </v>
      </c>
      <c r="H137" s="130" t="str">
        <f>IF(Data!$B137= 0, " ",($C137-$T$5)^4)</f>
        <v xml:space="preserve"> </v>
      </c>
      <c r="I137" s="135" t="str">
        <f>IF(Data!$B137= 0, " ",(D137-$U$5)^2)</f>
        <v xml:space="preserve"> </v>
      </c>
      <c r="J137" s="135" t="str">
        <f>IF(Data!$B137= 0, " ",(D137-$U$5)^3)</f>
        <v xml:space="preserve"> </v>
      </c>
      <c r="K137" s="135" t="str">
        <f>IF(Data!$B137= 0, " ",(E137-0.35)/$T$4)</f>
        <v xml:space="preserve"> </v>
      </c>
      <c r="L137" s="135" t="str">
        <f>IF(Data!$B137= 0, " ",(1-K137))</f>
        <v xml:space="preserve"> </v>
      </c>
      <c r="M137" s="135" t="str">
        <f>IF(Data!$B137= 0, " ",(1-$K137)^2)</f>
        <v xml:space="preserve"> </v>
      </c>
      <c r="N137" s="135" t="str">
        <f>IF(Data!$B137= 0, " ",(1-$K137)^3)</f>
        <v xml:space="preserve"> </v>
      </c>
      <c r="O137" s="136" t="str">
        <f>IF(Data!$B137= 0, " ",($C137*L137))</f>
        <v xml:space="preserve"> </v>
      </c>
      <c r="P137" s="136" t="str">
        <f>IF(Data!$B137= 0, " ",($C137*M137))</f>
        <v xml:space="preserve"> </v>
      </c>
      <c r="Q137" s="136" t="str">
        <f>IF(Data!$B137= 0, " ",($C137*N137))</f>
        <v xml:space="preserve"> </v>
      </c>
    </row>
    <row r="138" spans="2:17">
      <c r="B138" s="130" t="str">
        <f>IF(Data!$B138= 0, " ",Data!B138)</f>
        <v xml:space="preserve"> </v>
      </c>
      <c r="C138" s="130" t="str">
        <f>IF(Data!$B138= 0, " ",Data!C138)</f>
        <v xml:space="preserve"> </v>
      </c>
      <c r="D138" s="130" t="str">
        <f>IF(Data!$B138= 0, " ",LN(C138))</f>
        <v xml:space="preserve"> </v>
      </c>
      <c r="E138" s="130" t="str">
        <f>IF(Data!$B138= 0, " ",ROW(B138)-1)</f>
        <v xml:space="preserve"> </v>
      </c>
      <c r="F138" s="130" t="str">
        <f>IF(Data!$B138= 0, " ",($C138-$T$5)^2)</f>
        <v xml:space="preserve"> </v>
      </c>
      <c r="G138" s="130" t="str">
        <f>IF(Data!$B138= 0, " ",($C138-$T$5)^3)</f>
        <v xml:space="preserve"> </v>
      </c>
      <c r="H138" s="130" t="str">
        <f>IF(Data!$B138= 0, " ",($C138-$T$5)^4)</f>
        <v xml:space="preserve"> </v>
      </c>
      <c r="I138" s="135" t="str">
        <f>IF(Data!$B138= 0, " ",(D138-$U$5)^2)</f>
        <v xml:space="preserve"> </v>
      </c>
      <c r="J138" s="135" t="str">
        <f>IF(Data!$B138= 0, " ",(D138-$U$5)^3)</f>
        <v xml:space="preserve"> </v>
      </c>
      <c r="K138" s="135" t="str">
        <f>IF(Data!$B138= 0, " ",(E138-0.35)/$T$4)</f>
        <v xml:space="preserve"> </v>
      </c>
      <c r="L138" s="135" t="str">
        <f>IF(Data!$B138= 0, " ",(1-K138))</f>
        <v xml:space="preserve"> </v>
      </c>
      <c r="M138" s="135" t="str">
        <f>IF(Data!$B138= 0, " ",(1-$K138)^2)</f>
        <v xml:space="preserve"> </v>
      </c>
      <c r="N138" s="135" t="str">
        <f>IF(Data!$B138= 0, " ",(1-$K138)^3)</f>
        <v xml:space="preserve"> </v>
      </c>
      <c r="O138" s="136" t="str">
        <f>IF(Data!$B138= 0, " ",($C138*L138))</f>
        <v xml:space="preserve"> </v>
      </c>
      <c r="P138" s="136" t="str">
        <f>IF(Data!$B138= 0, " ",($C138*M138))</f>
        <v xml:space="preserve"> </v>
      </c>
      <c r="Q138" s="136" t="str">
        <f>IF(Data!$B138= 0, " ",($C138*N138))</f>
        <v xml:space="preserve"> </v>
      </c>
    </row>
    <row r="139" spans="2:17">
      <c r="B139" s="130" t="str">
        <f>IF(Data!$B139= 0, " ",Data!B139)</f>
        <v xml:space="preserve"> </v>
      </c>
      <c r="C139" s="130" t="str">
        <f>IF(Data!$B139= 0, " ",Data!C139)</f>
        <v xml:space="preserve"> </v>
      </c>
      <c r="D139" s="130" t="str">
        <f>IF(Data!$B139= 0, " ",LN(C139))</f>
        <v xml:space="preserve"> </v>
      </c>
      <c r="E139" s="130" t="str">
        <f>IF(Data!$B139= 0, " ",ROW(B139)-1)</f>
        <v xml:space="preserve"> </v>
      </c>
      <c r="F139" s="130" t="str">
        <f>IF(Data!$B139= 0, " ",($C139-$T$5)^2)</f>
        <v xml:space="preserve"> </v>
      </c>
      <c r="G139" s="130" t="str">
        <f>IF(Data!$B139= 0, " ",($C139-$T$5)^3)</f>
        <v xml:space="preserve"> </v>
      </c>
      <c r="H139" s="130" t="str">
        <f>IF(Data!$B139= 0, " ",($C139-$T$5)^4)</f>
        <v xml:space="preserve"> </v>
      </c>
      <c r="I139" s="135" t="str">
        <f>IF(Data!$B139= 0, " ",(D139-$U$5)^2)</f>
        <v xml:space="preserve"> </v>
      </c>
      <c r="J139" s="135" t="str">
        <f>IF(Data!$B139= 0, " ",(D139-$U$5)^3)</f>
        <v xml:space="preserve"> </v>
      </c>
      <c r="K139" s="135" t="str">
        <f>IF(Data!$B139= 0, " ",(E139-0.35)/$T$4)</f>
        <v xml:space="preserve"> </v>
      </c>
      <c r="L139" s="135" t="str">
        <f>IF(Data!$B139= 0, " ",(1-K139))</f>
        <v xml:space="preserve"> </v>
      </c>
      <c r="M139" s="135" t="str">
        <f>IF(Data!$B139= 0, " ",(1-$K139)^2)</f>
        <v xml:space="preserve"> </v>
      </c>
      <c r="N139" s="135" t="str">
        <f>IF(Data!$B139= 0, " ",(1-$K139)^3)</f>
        <v xml:space="preserve"> </v>
      </c>
      <c r="O139" s="136" t="str">
        <f>IF(Data!$B139= 0, " ",($C139*L139))</f>
        <v xml:space="preserve"> </v>
      </c>
      <c r="P139" s="136" t="str">
        <f>IF(Data!$B139= 0, " ",($C139*M139))</f>
        <v xml:space="preserve"> </v>
      </c>
      <c r="Q139" s="136" t="str">
        <f>IF(Data!$B139= 0, " ",($C139*N139))</f>
        <v xml:space="preserve"> </v>
      </c>
    </row>
    <row r="140" spans="2:17">
      <c r="B140" s="130" t="str">
        <f>IF(Data!$B140= 0, " ",Data!B140)</f>
        <v xml:space="preserve"> </v>
      </c>
      <c r="C140" s="130" t="str">
        <f>IF(Data!$B140= 0, " ",Data!C140)</f>
        <v xml:space="preserve"> </v>
      </c>
      <c r="D140" s="130" t="str">
        <f>IF(Data!$B140= 0, " ",LN(C140))</f>
        <v xml:space="preserve"> </v>
      </c>
      <c r="E140" s="130" t="str">
        <f>IF(Data!$B140= 0, " ",ROW(B140)-1)</f>
        <v xml:space="preserve"> </v>
      </c>
      <c r="F140" s="130" t="str">
        <f>IF(Data!$B140= 0, " ",($C140-$T$5)^2)</f>
        <v xml:space="preserve"> </v>
      </c>
      <c r="G140" s="130" t="str">
        <f>IF(Data!$B140= 0, " ",($C140-$T$5)^3)</f>
        <v xml:space="preserve"> </v>
      </c>
      <c r="H140" s="130" t="str">
        <f>IF(Data!$B140= 0, " ",($C140-$T$5)^4)</f>
        <v xml:space="preserve"> </v>
      </c>
      <c r="I140" s="135" t="str">
        <f>IF(Data!$B140= 0, " ",(D140-$U$5)^2)</f>
        <v xml:space="preserve"> </v>
      </c>
      <c r="J140" s="135" t="str">
        <f>IF(Data!$B140= 0, " ",(D140-$U$5)^3)</f>
        <v xml:space="preserve"> </v>
      </c>
      <c r="K140" s="135" t="str">
        <f>IF(Data!$B140= 0, " ",(E140-0.35)/$T$4)</f>
        <v xml:space="preserve"> </v>
      </c>
      <c r="L140" s="135" t="str">
        <f>IF(Data!$B140= 0, " ",(1-K140))</f>
        <v xml:space="preserve"> </v>
      </c>
      <c r="M140" s="135" t="str">
        <f>IF(Data!$B140= 0, " ",(1-$K140)^2)</f>
        <v xml:space="preserve"> </v>
      </c>
      <c r="N140" s="135" t="str">
        <f>IF(Data!$B140= 0, " ",(1-$K140)^3)</f>
        <v xml:space="preserve"> </v>
      </c>
      <c r="O140" s="136" t="str">
        <f>IF(Data!$B140= 0, " ",($C140*L140))</f>
        <v xml:space="preserve"> </v>
      </c>
      <c r="P140" s="136" t="str">
        <f>IF(Data!$B140= 0, " ",($C140*M140))</f>
        <v xml:space="preserve"> </v>
      </c>
      <c r="Q140" s="136" t="str">
        <f>IF(Data!$B140= 0, " ",($C140*N140))</f>
        <v xml:space="preserve"> </v>
      </c>
    </row>
    <row r="141" spans="2:17">
      <c r="B141" s="130" t="str">
        <f>IF(Data!$B141= 0, " ",Data!B141)</f>
        <v xml:space="preserve"> </v>
      </c>
      <c r="C141" s="130" t="str">
        <f>IF(Data!$B141= 0, " ",Data!C141)</f>
        <v xml:space="preserve"> </v>
      </c>
      <c r="D141" s="130" t="str">
        <f>IF(Data!$B141= 0, " ",LN(C141))</f>
        <v xml:space="preserve"> </v>
      </c>
      <c r="E141" s="130" t="str">
        <f>IF(Data!$B141= 0, " ",ROW(B141)-1)</f>
        <v xml:space="preserve"> </v>
      </c>
      <c r="F141" s="130" t="str">
        <f>IF(Data!$B141= 0, " ",($C141-$T$5)^2)</f>
        <v xml:space="preserve"> </v>
      </c>
      <c r="G141" s="130" t="str">
        <f>IF(Data!$B141= 0, " ",($C141-$T$5)^3)</f>
        <v xml:space="preserve"> </v>
      </c>
      <c r="H141" s="130" t="str">
        <f>IF(Data!$B141= 0, " ",($C141-$T$5)^4)</f>
        <v xml:space="preserve"> </v>
      </c>
      <c r="I141" s="135" t="str">
        <f>IF(Data!$B141= 0, " ",(D141-$U$5)^2)</f>
        <v xml:space="preserve"> </v>
      </c>
      <c r="J141" s="135" t="str">
        <f>IF(Data!$B141= 0, " ",(D141-$U$5)^3)</f>
        <v xml:space="preserve"> </v>
      </c>
      <c r="K141" s="135" t="str">
        <f>IF(Data!$B141= 0, " ",(E141-0.35)/$T$4)</f>
        <v xml:space="preserve"> </v>
      </c>
      <c r="L141" s="135" t="str">
        <f>IF(Data!$B141= 0, " ",(1-K141))</f>
        <v xml:space="preserve"> </v>
      </c>
      <c r="M141" s="135" t="str">
        <f>IF(Data!$B141= 0, " ",(1-$K141)^2)</f>
        <v xml:space="preserve"> </v>
      </c>
      <c r="N141" s="135" t="str">
        <f>IF(Data!$B141= 0, " ",(1-$K141)^3)</f>
        <v xml:space="preserve"> </v>
      </c>
      <c r="O141" s="136" t="str">
        <f>IF(Data!$B141= 0, " ",($C141*L141))</f>
        <v xml:space="preserve"> </v>
      </c>
      <c r="P141" s="136" t="str">
        <f>IF(Data!$B141= 0, " ",($C141*M141))</f>
        <v xml:space="preserve"> </v>
      </c>
      <c r="Q141" s="136" t="str">
        <f>IF(Data!$B141= 0, " ",($C141*N141))</f>
        <v xml:space="preserve"> </v>
      </c>
    </row>
    <row r="142" spans="2:17">
      <c r="B142" s="130" t="str">
        <f>IF(Data!$B142= 0, " ",Data!B142)</f>
        <v xml:space="preserve"> </v>
      </c>
      <c r="C142" s="130" t="str">
        <f>IF(Data!$B142= 0, " ",Data!C142)</f>
        <v xml:space="preserve"> </v>
      </c>
      <c r="D142" s="130" t="str">
        <f>IF(Data!$B142= 0, " ",LN(C142))</f>
        <v xml:space="preserve"> </v>
      </c>
      <c r="E142" s="130" t="str">
        <f>IF(Data!$B142= 0, " ",ROW(B142)-1)</f>
        <v xml:space="preserve"> </v>
      </c>
      <c r="F142" s="130" t="str">
        <f>IF(Data!$B142= 0, " ",($C142-$T$5)^2)</f>
        <v xml:space="preserve"> </v>
      </c>
      <c r="G142" s="130" t="str">
        <f>IF(Data!$B142= 0, " ",($C142-$T$5)^3)</f>
        <v xml:space="preserve"> </v>
      </c>
      <c r="H142" s="130" t="str">
        <f>IF(Data!$B142= 0, " ",($C142-$T$5)^4)</f>
        <v xml:space="preserve"> </v>
      </c>
      <c r="I142" s="135" t="str">
        <f>IF(Data!$B142= 0, " ",(D142-$U$5)^2)</f>
        <v xml:space="preserve"> </v>
      </c>
      <c r="J142" s="135" t="str">
        <f>IF(Data!$B142= 0, " ",(D142-$U$5)^3)</f>
        <v xml:space="preserve"> </v>
      </c>
      <c r="K142" s="135" t="str">
        <f>IF(Data!$B142= 0, " ",(E142-0.35)/$T$4)</f>
        <v xml:space="preserve"> </v>
      </c>
      <c r="L142" s="135" t="str">
        <f>IF(Data!$B142= 0, " ",(1-K142))</f>
        <v xml:space="preserve"> </v>
      </c>
      <c r="M142" s="135" t="str">
        <f>IF(Data!$B142= 0, " ",(1-$K142)^2)</f>
        <v xml:space="preserve"> </v>
      </c>
      <c r="N142" s="135" t="str">
        <f>IF(Data!$B142= 0, " ",(1-$K142)^3)</f>
        <v xml:space="preserve"> </v>
      </c>
      <c r="O142" s="136" t="str">
        <f>IF(Data!$B142= 0, " ",($C142*L142))</f>
        <v xml:space="preserve"> </v>
      </c>
      <c r="P142" s="136" t="str">
        <f>IF(Data!$B142= 0, " ",($C142*M142))</f>
        <v xml:space="preserve"> </v>
      </c>
      <c r="Q142" s="136" t="str">
        <f>IF(Data!$B142= 0, " ",($C142*N142))</f>
        <v xml:space="preserve"> </v>
      </c>
    </row>
    <row r="143" spans="2:17">
      <c r="B143" s="130" t="str">
        <f>IF(Data!$B143= 0, " ",Data!B143)</f>
        <v xml:space="preserve"> </v>
      </c>
      <c r="C143" s="130" t="str">
        <f>IF(Data!$B143= 0, " ",Data!C143)</f>
        <v xml:space="preserve"> </v>
      </c>
      <c r="D143" s="130" t="str">
        <f>IF(Data!$B143= 0, " ",LN(C143))</f>
        <v xml:space="preserve"> </v>
      </c>
      <c r="E143" s="130" t="str">
        <f>IF(Data!$B143= 0, " ",ROW(B143)-1)</f>
        <v xml:space="preserve"> </v>
      </c>
      <c r="F143" s="130" t="str">
        <f>IF(Data!$B143= 0, " ",($C143-$T$5)^2)</f>
        <v xml:space="preserve"> </v>
      </c>
      <c r="G143" s="130" t="str">
        <f>IF(Data!$B143= 0, " ",($C143-$T$5)^3)</f>
        <v xml:space="preserve"> </v>
      </c>
      <c r="H143" s="130" t="str">
        <f>IF(Data!$B143= 0, " ",($C143-$T$5)^4)</f>
        <v xml:space="preserve"> </v>
      </c>
      <c r="I143" s="135" t="str">
        <f>IF(Data!$B143= 0, " ",(D143-$U$5)^2)</f>
        <v xml:space="preserve"> </v>
      </c>
      <c r="J143" s="135" t="str">
        <f>IF(Data!$B143= 0, " ",(D143-$U$5)^3)</f>
        <v xml:space="preserve"> </v>
      </c>
      <c r="K143" s="135" t="str">
        <f>IF(Data!$B143= 0, " ",(E143-0.35)/$T$4)</f>
        <v xml:space="preserve"> </v>
      </c>
      <c r="L143" s="135" t="str">
        <f>IF(Data!$B143= 0, " ",(1-K143))</f>
        <v xml:space="preserve"> </v>
      </c>
      <c r="M143" s="135" t="str">
        <f>IF(Data!$B143= 0, " ",(1-$K143)^2)</f>
        <v xml:space="preserve"> </v>
      </c>
      <c r="N143" s="135" t="str">
        <f>IF(Data!$B143= 0, " ",(1-$K143)^3)</f>
        <v xml:space="preserve"> </v>
      </c>
      <c r="O143" s="136" t="str">
        <f>IF(Data!$B143= 0, " ",($C143*L143))</f>
        <v xml:space="preserve"> </v>
      </c>
      <c r="P143" s="136" t="str">
        <f>IF(Data!$B143= 0, " ",($C143*M143))</f>
        <v xml:space="preserve"> </v>
      </c>
      <c r="Q143" s="136" t="str">
        <f>IF(Data!$B143= 0, " ",($C143*N143))</f>
        <v xml:space="preserve"> </v>
      </c>
    </row>
    <row r="144" spans="2:17">
      <c r="B144" s="130" t="str">
        <f>IF(Data!$B144= 0, " ",Data!B144)</f>
        <v xml:space="preserve"> </v>
      </c>
      <c r="C144" s="130" t="str">
        <f>IF(Data!$B144= 0, " ",Data!C144)</f>
        <v xml:space="preserve"> </v>
      </c>
      <c r="D144" s="130" t="str">
        <f>IF(Data!$B144= 0, " ",LN(C144))</f>
        <v xml:space="preserve"> </v>
      </c>
      <c r="E144" s="130" t="str">
        <f>IF(Data!$B144= 0, " ",ROW(B144)-1)</f>
        <v xml:space="preserve"> </v>
      </c>
      <c r="F144" s="130" t="str">
        <f>IF(Data!$B144= 0, " ",($C144-$T$5)^2)</f>
        <v xml:space="preserve"> </v>
      </c>
      <c r="G144" s="130" t="str">
        <f>IF(Data!$B144= 0, " ",($C144-$T$5)^3)</f>
        <v xml:space="preserve"> </v>
      </c>
      <c r="H144" s="130" t="str">
        <f>IF(Data!$B144= 0, " ",($C144-$T$5)^4)</f>
        <v xml:space="preserve"> </v>
      </c>
      <c r="I144" s="135" t="str">
        <f>IF(Data!$B144= 0, " ",(D144-$U$5)^2)</f>
        <v xml:space="preserve"> </v>
      </c>
      <c r="J144" s="135" t="str">
        <f>IF(Data!$B144= 0, " ",(D144-$U$5)^3)</f>
        <v xml:space="preserve"> </v>
      </c>
      <c r="K144" s="135" t="str">
        <f>IF(Data!$B144= 0, " ",(E144-0.35)/$T$4)</f>
        <v xml:space="preserve"> </v>
      </c>
      <c r="L144" s="135" t="str">
        <f>IF(Data!$B144= 0, " ",(1-K144))</f>
        <v xml:space="preserve"> </v>
      </c>
      <c r="M144" s="135" t="str">
        <f>IF(Data!$B144= 0, " ",(1-$K144)^2)</f>
        <v xml:space="preserve"> </v>
      </c>
      <c r="N144" s="135" t="str">
        <f>IF(Data!$B144= 0, " ",(1-$K144)^3)</f>
        <v xml:space="preserve"> </v>
      </c>
      <c r="O144" s="136" t="str">
        <f>IF(Data!$B144= 0, " ",($C144*L144))</f>
        <v xml:space="preserve"> </v>
      </c>
      <c r="P144" s="136" t="str">
        <f>IF(Data!$B144= 0, " ",($C144*M144))</f>
        <v xml:space="preserve"> </v>
      </c>
      <c r="Q144" s="136" t="str">
        <f>IF(Data!$B144= 0, " ",($C144*N144))</f>
        <v xml:space="preserve"> </v>
      </c>
    </row>
    <row r="145" spans="2:17">
      <c r="B145" s="130" t="str">
        <f>IF(Data!$B145= 0, " ",Data!B145)</f>
        <v xml:space="preserve"> </v>
      </c>
      <c r="C145" s="130" t="str">
        <f>IF(Data!$B145= 0, " ",Data!C145)</f>
        <v xml:space="preserve"> </v>
      </c>
      <c r="D145" s="130" t="str">
        <f>IF(Data!$B145= 0, " ",LN(C145))</f>
        <v xml:space="preserve"> </v>
      </c>
      <c r="E145" s="130" t="str">
        <f>IF(Data!$B145= 0, " ",ROW(B145)-1)</f>
        <v xml:space="preserve"> </v>
      </c>
      <c r="F145" s="130" t="str">
        <f>IF(Data!$B145= 0, " ",($C145-$T$5)^2)</f>
        <v xml:space="preserve"> </v>
      </c>
      <c r="G145" s="130" t="str">
        <f>IF(Data!$B145= 0, " ",($C145-$T$5)^3)</f>
        <v xml:space="preserve"> </v>
      </c>
      <c r="H145" s="130" t="str">
        <f>IF(Data!$B145= 0, " ",($C145-$T$5)^4)</f>
        <v xml:space="preserve"> </v>
      </c>
      <c r="I145" s="135" t="str">
        <f>IF(Data!$B145= 0, " ",(D145-$U$5)^2)</f>
        <v xml:space="preserve"> </v>
      </c>
      <c r="J145" s="135" t="str">
        <f>IF(Data!$B145= 0, " ",(D145-$U$5)^3)</f>
        <v xml:space="preserve"> </v>
      </c>
      <c r="K145" s="135" t="str">
        <f>IF(Data!$B145= 0, " ",(E145-0.35)/$T$4)</f>
        <v xml:space="preserve"> </v>
      </c>
      <c r="L145" s="135" t="str">
        <f>IF(Data!$B145= 0, " ",(1-K145))</f>
        <v xml:space="preserve"> </v>
      </c>
      <c r="M145" s="135" t="str">
        <f>IF(Data!$B145= 0, " ",(1-$K145)^2)</f>
        <v xml:space="preserve"> </v>
      </c>
      <c r="N145" s="135" t="str">
        <f>IF(Data!$B145= 0, " ",(1-$K145)^3)</f>
        <v xml:space="preserve"> </v>
      </c>
      <c r="O145" s="136" t="str">
        <f>IF(Data!$B145= 0, " ",($C145*L145))</f>
        <v xml:space="preserve"> </v>
      </c>
      <c r="P145" s="136" t="str">
        <f>IF(Data!$B145= 0, " ",($C145*M145))</f>
        <v xml:space="preserve"> </v>
      </c>
      <c r="Q145" s="136" t="str">
        <f>IF(Data!$B145= 0, " ",($C145*N145))</f>
        <v xml:space="preserve"> </v>
      </c>
    </row>
    <row r="146" spans="2:17">
      <c r="B146" s="130" t="str">
        <f>IF(Data!$B146= 0, " ",Data!B146)</f>
        <v xml:space="preserve"> </v>
      </c>
      <c r="C146" s="130" t="str">
        <f>IF(Data!$B146= 0, " ",Data!C146)</f>
        <v xml:space="preserve"> </v>
      </c>
      <c r="D146" s="130" t="str">
        <f>IF(Data!$B146= 0, " ",LN(C146))</f>
        <v xml:space="preserve"> </v>
      </c>
      <c r="E146" s="130" t="str">
        <f>IF(Data!$B146= 0, " ",ROW(B146)-1)</f>
        <v xml:space="preserve"> </v>
      </c>
      <c r="F146" s="130" t="str">
        <f>IF(Data!$B146= 0, " ",($C146-$T$5)^2)</f>
        <v xml:space="preserve"> </v>
      </c>
      <c r="G146" s="130" t="str">
        <f>IF(Data!$B146= 0, " ",($C146-$T$5)^3)</f>
        <v xml:space="preserve"> </v>
      </c>
      <c r="H146" s="130" t="str">
        <f>IF(Data!$B146= 0, " ",($C146-$T$5)^4)</f>
        <v xml:space="preserve"> </v>
      </c>
      <c r="I146" s="135" t="str">
        <f>IF(Data!$B146= 0, " ",(D146-$U$5)^2)</f>
        <v xml:space="preserve"> </v>
      </c>
      <c r="J146" s="135" t="str">
        <f>IF(Data!$B146= 0, " ",(D146-$U$5)^3)</f>
        <v xml:space="preserve"> </v>
      </c>
      <c r="K146" s="135" t="str">
        <f>IF(Data!$B146= 0, " ",(E146-0.35)/$T$4)</f>
        <v xml:space="preserve"> </v>
      </c>
      <c r="L146" s="135" t="str">
        <f>IF(Data!$B146= 0, " ",(1-K146))</f>
        <v xml:space="preserve"> </v>
      </c>
      <c r="M146" s="135" t="str">
        <f>IF(Data!$B146= 0, " ",(1-$K146)^2)</f>
        <v xml:space="preserve"> </v>
      </c>
      <c r="N146" s="135" t="str">
        <f>IF(Data!$B146= 0, " ",(1-$K146)^3)</f>
        <v xml:space="preserve"> </v>
      </c>
      <c r="O146" s="136" t="str">
        <f>IF(Data!$B146= 0, " ",($C146*L146))</f>
        <v xml:space="preserve"> </v>
      </c>
      <c r="P146" s="136" t="str">
        <f>IF(Data!$B146= 0, " ",($C146*M146))</f>
        <v xml:space="preserve"> </v>
      </c>
      <c r="Q146" s="136" t="str">
        <f>IF(Data!$B146= 0, " ",($C146*N146))</f>
        <v xml:space="preserve"> </v>
      </c>
    </row>
    <row r="147" spans="2:17">
      <c r="B147" s="130" t="str">
        <f>IF(Data!$B147= 0, " ",Data!B147)</f>
        <v xml:space="preserve"> </v>
      </c>
      <c r="C147" s="130" t="str">
        <f>IF(Data!$B147= 0, " ",Data!C147)</f>
        <v xml:space="preserve"> </v>
      </c>
      <c r="D147" s="130" t="str">
        <f>IF(Data!$B147= 0, " ",LN(C147))</f>
        <v xml:space="preserve"> </v>
      </c>
      <c r="E147" s="130" t="str">
        <f>IF(Data!$B147= 0, " ",ROW(B147)-1)</f>
        <v xml:space="preserve"> </v>
      </c>
      <c r="F147" s="130" t="str">
        <f>IF(Data!$B147= 0, " ",($C147-$T$5)^2)</f>
        <v xml:space="preserve"> </v>
      </c>
      <c r="G147" s="130" t="str">
        <f>IF(Data!$B147= 0, " ",($C147-$T$5)^3)</f>
        <v xml:space="preserve"> </v>
      </c>
      <c r="H147" s="130" t="str">
        <f>IF(Data!$B147= 0, " ",($C147-$T$5)^4)</f>
        <v xml:space="preserve"> </v>
      </c>
      <c r="I147" s="135" t="str">
        <f>IF(Data!$B147= 0, " ",(D147-$U$5)^2)</f>
        <v xml:space="preserve"> </v>
      </c>
      <c r="J147" s="135" t="str">
        <f>IF(Data!$B147= 0, " ",(D147-$U$5)^3)</f>
        <v xml:space="preserve"> </v>
      </c>
      <c r="K147" s="135" t="str">
        <f>IF(Data!$B147= 0, " ",(E147-0.35)/$T$4)</f>
        <v xml:space="preserve"> </v>
      </c>
      <c r="L147" s="135" t="str">
        <f>IF(Data!$B147= 0, " ",(1-K147))</f>
        <v xml:space="preserve"> </v>
      </c>
      <c r="M147" s="135" t="str">
        <f>IF(Data!$B147= 0, " ",(1-$K147)^2)</f>
        <v xml:space="preserve"> </v>
      </c>
      <c r="N147" s="135" t="str">
        <f>IF(Data!$B147= 0, " ",(1-$K147)^3)</f>
        <v xml:space="preserve"> </v>
      </c>
      <c r="O147" s="136" t="str">
        <f>IF(Data!$B147= 0, " ",($C147*L147))</f>
        <v xml:space="preserve"> </v>
      </c>
      <c r="P147" s="136" t="str">
        <f>IF(Data!$B147= 0, " ",($C147*M147))</f>
        <v xml:space="preserve"> </v>
      </c>
      <c r="Q147" s="136" t="str">
        <f>IF(Data!$B147= 0, " ",($C147*N147))</f>
        <v xml:space="preserve"> </v>
      </c>
    </row>
    <row r="148" spans="2:17">
      <c r="B148" s="130" t="str">
        <f>IF(Data!$B148= 0, " ",Data!B148)</f>
        <v xml:space="preserve"> </v>
      </c>
      <c r="C148" s="130" t="str">
        <f>IF(Data!$B148= 0, " ",Data!C148)</f>
        <v xml:space="preserve"> </v>
      </c>
      <c r="D148" s="130" t="str">
        <f>IF(Data!$B148= 0, " ",LN(C148))</f>
        <v xml:space="preserve"> </v>
      </c>
      <c r="E148" s="130" t="str">
        <f>IF(Data!$B148= 0, " ",ROW(B148)-1)</f>
        <v xml:space="preserve"> </v>
      </c>
      <c r="F148" s="130" t="str">
        <f>IF(Data!$B148= 0, " ",($C148-$T$5)^2)</f>
        <v xml:space="preserve"> </v>
      </c>
      <c r="G148" s="130" t="str">
        <f>IF(Data!$B148= 0, " ",($C148-$T$5)^3)</f>
        <v xml:space="preserve"> </v>
      </c>
      <c r="H148" s="130" t="str">
        <f>IF(Data!$B148= 0, " ",($C148-$T$5)^4)</f>
        <v xml:space="preserve"> </v>
      </c>
      <c r="I148" s="135" t="str">
        <f>IF(Data!$B148= 0, " ",(D148-$U$5)^2)</f>
        <v xml:space="preserve"> </v>
      </c>
      <c r="J148" s="135" t="str">
        <f>IF(Data!$B148= 0, " ",(D148-$U$5)^3)</f>
        <v xml:space="preserve"> </v>
      </c>
      <c r="K148" s="135" t="str">
        <f>IF(Data!$B148= 0, " ",(E148-0.35)/$T$4)</f>
        <v xml:space="preserve"> </v>
      </c>
      <c r="L148" s="135" t="str">
        <f>IF(Data!$B148= 0, " ",(1-K148))</f>
        <v xml:space="preserve"> </v>
      </c>
      <c r="M148" s="135" t="str">
        <f>IF(Data!$B148= 0, " ",(1-$K148)^2)</f>
        <v xml:space="preserve"> </v>
      </c>
      <c r="N148" s="135" t="str">
        <f>IF(Data!$B148= 0, " ",(1-$K148)^3)</f>
        <v xml:space="preserve"> </v>
      </c>
      <c r="O148" s="136" t="str">
        <f>IF(Data!$B148= 0, " ",($C148*L148))</f>
        <v xml:space="preserve"> </v>
      </c>
      <c r="P148" s="136" t="str">
        <f>IF(Data!$B148= 0, " ",($C148*M148))</f>
        <v xml:space="preserve"> </v>
      </c>
      <c r="Q148" s="136" t="str">
        <f>IF(Data!$B148= 0, " ",($C148*N148))</f>
        <v xml:space="preserve"> </v>
      </c>
    </row>
    <row r="149" spans="2:17">
      <c r="B149" s="130" t="str">
        <f>IF(Data!$B149= 0, " ",Data!B149)</f>
        <v xml:space="preserve"> </v>
      </c>
      <c r="C149" s="130" t="str">
        <f>IF(Data!$B149= 0, " ",Data!C149)</f>
        <v xml:space="preserve"> </v>
      </c>
      <c r="D149" s="130" t="str">
        <f>IF(Data!$B149= 0, " ",LN(C149))</f>
        <v xml:space="preserve"> </v>
      </c>
      <c r="E149" s="130" t="str">
        <f>IF(Data!$B149= 0, " ",ROW(B149)-1)</f>
        <v xml:space="preserve"> </v>
      </c>
      <c r="F149" s="130" t="str">
        <f>IF(Data!$B149= 0, " ",($C149-$T$5)^2)</f>
        <v xml:space="preserve"> </v>
      </c>
      <c r="G149" s="130" t="str">
        <f>IF(Data!$B149= 0, " ",($C149-$T$5)^3)</f>
        <v xml:space="preserve"> </v>
      </c>
      <c r="H149" s="130" t="str">
        <f>IF(Data!$B149= 0, " ",($C149-$T$5)^4)</f>
        <v xml:space="preserve"> </v>
      </c>
      <c r="I149" s="135" t="str">
        <f>IF(Data!$B149= 0, " ",(D149-$U$5)^2)</f>
        <v xml:space="preserve"> </v>
      </c>
      <c r="J149" s="135" t="str">
        <f>IF(Data!$B149= 0, " ",(D149-$U$5)^3)</f>
        <v xml:space="preserve"> </v>
      </c>
      <c r="K149" s="135" t="str">
        <f>IF(Data!$B149= 0, " ",(E149-0.35)/$T$4)</f>
        <v xml:space="preserve"> </v>
      </c>
      <c r="L149" s="135" t="str">
        <f>IF(Data!$B149= 0, " ",(1-K149))</f>
        <v xml:space="preserve"> </v>
      </c>
      <c r="M149" s="135" t="str">
        <f>IF(Data!$B149= 0, " ",(1-$K149)^2)</f>
        <v xml:space="preserve"> </v>
      </c>
      <c r="N149" s="135" t="str">
        <f>IF(Data!$B149= 0, " ",(1-$K149)^3)</f>
        <v xml:space="preserve"> </v>
      </c>
      <c r="O149" s="136" t="str">
        <f>IF(Data!$B149= 0, " ",($C149*L149))</f>
        <v xml:space="preserve"> </v>
      </c>
      <c r="P149" s="136" t="str">
        <f>IF(Data!$B149= 0, " ",($C149*M149))</f>
        <v xml:space="preserve"> </v>
      </c>
      <c r="Q149" s="136" t="str">
        <f>IF(Data!$B149= 0, " ",($C149*N149))</f>
        <v xml:space="preserve"> </v>
      </c>
    </row>
    <row r="150" spans="2:17">
      <c r="B150" s="130" t="str">
        <f>IF(Data!$B150= 0, " ",Data!B150)</f>
        <v xml:space="preserve"> </v>
      </c>
      <c r="C150" s="130" t="str">
        <f>IF(Data!$B150= 0, " ",Data!C150)</f>
        <v xml:space="preserve"> </v>
      </c>
      <c r="D150" s="130" t="str">
        <f>IF(Data!$B150= 0, " ",LN(C150))</f>
        <v xml:space="preserve"> </v>
      </c>
      <c r="E150" s="130" t="str">
        <f>IF(Data!$B150= 0, " ",ROW(B150)-1)</f>
        <v xml:space="preserve"> </v>
      </c>
      <c r="F150" s="130" t="str">
        <f>IF(Data!$B150= 0, " ",($C150-$T$5)^2)</f>
        <v xml:space="preserve"> </v>
      </c>
      <c r="G150" s="130" t="str">
        <f>IF(Data!$B150= 0, " ",($C150-$T$5)^3)</f>
        <v xml:space="preserve"> </v>
      </c>
      <c r="H150" s="130" t="str">
        <f>IF(Data!$B150= 0, " ",($C150-$T$5)^4)</f>
        <v xml:space="preserve"> </v>
      </c>
      <c r="I150" s="135" t="str">
        <f>IF(Data!$B150= 0, " ",(D150-$U$5)^2)</f>
        <v xml:space="preserve"> </v>
      </c>
      <c r="J150" s="135" t="str">
        <f>IF(Data!$B150= 0, " ",(D150-$U$5)^3)</f>
        <v xml:space="preserve"> </v>
      </c>
      <c r="K150" s="135" t="str">
        <f>IF(Data!$B150= 0, " ",(E150-0.35)/$T$4)</f>
        <v xml:space="preserve"> </v>
      </c>
      <c r="L150" s="135" t="str">
        <f>IF(Data!$B150= 0, " ",(1-K150))</f>
        <v xml:space="preserve"> </v>
      </c>
      <c r="M150" s="135" t="str">
        <f>IF(Data!$B150= 0, " ",(1-$K150)^2)</f>
        <v xml:space="preserve"> </v>
      </c>
      <c r="N150" s="135" t="str">
        <f>IF(Data!$B150= 0, " ",(1-$K150)^3)</f>
        <v xml:space="preserve"> </v>
      </c>
      <c r="O150" s="136" t="str">
        <f>IF(Data!$B150= 0, " ",($C150*L150))</f>
        <v xml:space="preserve"> </v>
      </c>
      <c r="P150" s="136" t="str">
        <f>IF(Data!$B150= 0, " ",($C150*M150))</f>
        <v xml:space="preserve"> </v>
      </c>
      <c r="Q150" s="136" t="str">
        <f>IF(Data!$B150= 0, " ",($C150*N150))</f>
        <v xml:space="preserve"> </v>
      </c>
    </row>
    <row r="151" spans="2:17">
      <c r="B151" s="130" t="str">
        <f>IF(Data!$B151= 0, " ",Data!B151)</f>
        <v xml:space="preserve"> </v>
      </c>
      <c r="C151" s="130" t="str">
        <f>IF(Data!$B151= 0, " ",Data!C151)</f>
        <v xml:space="preserve"> </v>
      </c>
      <c r="D151" s="130" t="str">
        <f>IF(Data!$B151= 0, " ",LN(C151))</f>
        <v xml:space="preserve"> </v>
      </c>
      <c r="E151" s="130" t="str">
        <f>IF(Data!$B151= 0, " ",ROW(B151)-1)</f>
        <v xml:space="preserve"> </v>
      </c>
      <c r="F151" s="130" t="str">
        <f>IF(Data!$B151= 0, " ",($C151-$T$5)^2)</f>
        <v xml:space="preserve"> </v>
      </c>
      <c r="G151" s="130" t="str">
        <f>IF(Data!$B151= 0, " ",($C151-$T$5)^3)</f>
        <v xml:space="preserve"> </v>
      </c>
      <c r="H151" s="130" t="str">
        <f>IF(Data!$B151= 0, " ",($C151-$T$5)^4)</f>
        <v xml:space="preserve"> </v>
      </c>
      <c r="I151" s="135" t="str">
        <f>IF(Data!$B151= 0, " ",(D151-$U$5)^2)</f>
        <v xml:space="preserve"> </v>
      </c>
      <c r="J151" s="135" t="str">
        <f>IF(Data!$B151= 0, " ",(D151-$U$5)^3)</f>
        <v xml:space="preserve"> </v>
      </c>
      <c r="K151" s="135" t="str">
        <f>IF(Data!$B151= 0, " ",(E151-0.35)/$T$4)</f>
        <v xml:space="preserve"> </v>
      </c>
      <c r="L151" s="135" t="str">
        <f>IF(Data!$B151= 0, " ",(1-K151))</f>
        <v xml:space="preserve"> </v>
      </c>
      <c r="M151" s="135" t="str">
        <f>IF(Data!$B151= 0, " ",(1-$K151)^2)</f>
        <v xml:space="preserve"> </v>
      </c>
      <c r="N151" s="135" t="str">
        <f>IF(Data!$B151= 0, " ",(1-$K151)^3)</f>
        <v xml:space="preserve"> </v>
      </c>
      <c r="O151" s="136" t="str">
        <f>IF(Data!$B151= 0, " ",($C151*L151))</f>
        <v xml:space="preserve"> </v>
      </c>
      <c r="P151" s="136" t="str">
        <f>IF(Data!$B151= 0, " ",($C151*M151))</f>
        <v xml:space="preserve"> </v>
      </c>
      <c r="Q151" s="136" t="str">
        <f>IF(Data!$B151= 0, " ",($C151*N151))</f>
        <v xml:space="preserve"> </v>
      </c>
    </row>
    <row r="152" spans="2:17">
      <c r="B152" s="130" t="str">
        <f>IF(Data!$B152= 0, " ",Data!B152)</f>
        <v xml:space="preserve"> </v>
      </c>
      <c r="C152" s="130" t="str">
        <f>IF(Data!$B152= 0, " ",Data!C152)</f>
        <v xml:space="preserve"> </v>
      </c>
      <c r="D152" s="130" t="str">
        <f>IF(Data!$B152= 0, " ",LN(C152))</f>
        <v xml:space="preserve"> </v>
      </c>
      <c r="E152" s="130" t="str">
        <f>IF(Data!$B152= 0, " ",ROW(B152)-1)</f>
        <v xml:space="preserve"> </v>
      </c>
      <c r="F152" s="130" t="str">
        <f>IF(Data!$B152= 0, " ",($C152-$T$5)^2)</f>
        <v xml:space="preserve"> </v>
      </c>
      <c r="G152" s="130" t="str">
        <f>IF(Data!$B152= 0, " ",($C152-$T$5)^3)</f>
        <v xml:space="preserve"> </v>
      </c>
      <c r="H152" s="130" t="str">
        <f>IF(Data!$B152= 0, " ",($C152-$T$5)^4)</f>
        <v xml:space="preserve"> </v>
      </c>
      <c r="I152" s="135" t="str">
        <f>IF(Data!$B152= 0, " ",(D152-$U$5)^2)</f>
        <v xml:space="preserve"> </v>
      </c>
      <c r="J152" s="135" t="str">
        <f>IF(Data!$B152= 0, " ",(D152-$U$5)^3)</f>
        <v xml:space="preserve"> </v>
      </c>
      <c r="K152" s="135" t="str">
        <f>IF(Data!$B152= 0, " ",(E152-0.35)/$T$4)</f>
        <v xml:space="preserve"> </v>
      </c>
      <c r="L152" s="135" t="str">
        <f>IF(Data!$B152= 0, " ",(1-K152))</f>
        <v xml:space="preserve"> </v>
      </c>
      <c r="M152" s="135" t="str">
        <f>IF(Data!$B152= 0, " ",(1-$K152)^2)</f>
        <v xml:space="preserve"> </v>
      </c>
      <c r="N152" s="135" t="str">
        <f>IF(Data!$B152= 0, " ",(1-$K152)^3)</f>
        <v xml:space="preserve"> </v>
      </c>
      <c r="O152" s="136" t="str">
        <f>IF(Data!$B152= 0, " ",($C152*L152))</f>
        <v xml:space="preserve"> </v>
      </c>
      <c r="P152" s="136" t="str">
        <f>IF(Data!$B152= 0, " ",($C152*M152))</f>
        <v xml:space="preserve"> </v>
      </c>
      <c r="Q152" s="136" t="str">
        <f>IF(Data!$B152= 0, " ",($C152*N152))</f>
        <v xml:space="preserve"> </v>
      </c>
    </row>
    <row r="153" spans="2:17">
      <c r="B153" s="130" t="str">
        <f>IF(Data!$B153= 0, " ",Data!B153)</f>
        <v xml:space="preserve"> </v>
      </c>
      <c r="C153" s="130" t="str">
        <f>IF(Data!$B153= 0, " ",Data!C153)</f>
        <v xml:space="preserve"> </v>
      </c>
      <c r="D153" s="130" t="str">
        <f>IF(Data!$B153= 0, " ",LN(C153))</f>
        <v xml:space="preserve"> </v>
      </c>
      <c r="E153" s="130" t="str">
        <f>IF(Data!$B153= 0, " ",ROW(B153)-1)</f>
        <v xml:space="preserve"> </v>
      </c>
      <c r="F153" s="130" t="str">
        <f>IF(Data!$B153= 0, " ",($C153-$T$5)^2)</f>
        <v xml:space="preserve"> </v>
      </c>
      <c r="G153" s="130" t="str">
        <f>IF(Data!$B153= 0, " ",($C153-$T$5)^3)</f>
        <v xml:space="preserve"> </v>
      </c>
      <c r="H153" s="130" t="str">
        <f>IF(Data!$B153= 0, " ",($C153-$T$5)^4)</f>
        <v xml:space="preserve"> </v>
      </c>
      <c r="I153" s="135" t="str">
        <f>IF(Data!$B153= 0, " ",(D153-$U$5)^2)</f>
        <v xml:space="preserve"> </v>
      </c>
      <c r="J153" s="135" t="str">
        <f>IF(Data!$B153= 0, " ",(D153-$U$5)^3)</f>
        <v xml:space="preserve"> </v>
      </c>
      <c r="K153" s="135" t="str">
        <f>IF(Data!$B153= 0, " ",(E153-0.35)/$T$4)</f>
        <v xml:space="preserve"> </v>
      </c>
      <c r="L153" s="135" t="str">
        <f>IF(Data!$B153= 0, " ",(1-K153))</f>
        <v xml:space="preserve"> </v>
      </c>
      <c r="M153" s="135" t="str">
        <f>IF(Data!$B153= 0, " ",(1-$K153)^2)</f>
        <v xml:space="preserve"> </v>
      </c>
      <c r="N153" s="135" t="str">
        <f>IF(Data!$B153= 0, " ",(1-$K153)^3)</f>
        <v xml:space="preserve"> </v>
      </c>
      <c r="O153" s="136" t="str">
        <f>IF(Data!$B153= 0, " ",($C153*L153))</f>
        <v xml:space="preserve"> </v>
      </c>
      <c r="P153" s="136" t="str">
        <f>IF(Data!$B153= 0, " ",($C153*M153))</f>
        <v xml:space="preserve"> </v>
      </c>
      <c r="Q153" s="136" t="str">
        <f>IF(Data!$B153= 0, " ",($C153*N153))</f>
        <v xml:space="preserve"> </v>
      </c>
    </row>
    <row r="154" spans="2:17">
      <c r="B154" s="130" t="str">
        <f>IF(Data!$B154= 0, " ",Data!B154)</f>
        <v xml:space="preserve"> </v>
      </c>
      <c r="C154" s="130" t="str">
        <f>IF(Data!$B154= 0, " ",Data!C154)</f>
        <v xml:space="preserve"> </v>
      </c>
      <c r="D154" s="130" t="str">
        <f>IF(Data!$B154= 0, " ",LN(C154))</f>
        <v xml:space="preserve"> </v>
      </c>
      <c r="E154" s="130" t="str">
        <f>IF(Data!$B154= 0, " ",ROW(B154)-1)</f>
        <v xml:space="preserve"> </v>
      </c>
      <c r="F154" s="130" t="str">
        <f>IF(Data!$B154= 0, " ",($C154-$T$5)^2)</f>
        <v xml:space="preserve"> </v>
      </c>
      <c r="G154" s="130" t="str">
        <f>IF(Data!$B154= 0, " ",($C154-$T$5)^3)</f>
        <v xml:space="preserve"> </v>
      </c>
      <c r="H154" s="130" t="str">
        <f>IF(Data!$B154= 0, " ",($C154-$T$5)^4)</f>
        <v xml:space="preserve"> </v>
      </c>
      <c r="I154" s="135" t="str">
        <f>IF(Data!$B154= 0, " ",(D154-$U$5)^2)</f>
        <v xml:space="preserve"> </v>
      </c>
      <c r="J154" s="135" t="str">
        <f>IF(Data!$B154= 0, " ",(D154-$U$5)^3)</f>
        <v xml:space="preserve"> </v>
      </c>
      <c r="K154" s="135" t="str">
        <f>IF(Data!$B154= 0, " ",(E154-0.35)/$T$4)</f>
        <v xml:space="preserve"> </v>
      </c>
      <c r="L154" s="135" t="str">
        <f>IF(Data!$B154= 0, " ",(1-K154))</f>
        <v xml:space="preserve"> </v>
      </c>
      <c r="M154" s="135" t="str">
        <f>IF(Data!$B154= 0, " ",(1-$K154)^2)</f>
        <v xml:space="preserve"> </v>
      </c>
      <c r="N154" s="135" t="str">
        <f>IF(Data!$B154= 0, " ",(1-$K154)^3)</f>
        <v xml:space="preserve"> </v>
      </c>
      <c r="O154" s="136" t="str">
        <f>IF(Data!$B154= 0, " ",($C154*L154))</f>
        <v xml:space="preserve"> </v>
      </c>
      <c r="P154" s="136" t="str">
        <f>IF(Data!$B154= 0, " ",($C154*M154))</f>
        <v xml:space="preserve"> </v>
      </c>
      <c r="Q154" s="136" t="str">
        <f>IF(Data!$B154= 0, " ",($C154*N154))</f>
        <v xml:space="preserve"> </v>
      </c>
    </row>
    <row r="155" spans="2:17">
      <c r="B155" s="130" t="str">
        <f>IF(Data!$B155= 0, " ",Data!B155)</f>
        <v xml:space="preserve"> </v>
      </c>
      <c r="C155" s="130" t="str">
        <f>IF(Data!$B155= 0, " ",Data!C155)</f>
        <v xml:space="preserve"> </v>
      </c>
      <c r="D155" s="130" t="str">
        <f>IF(Data!$B155= 0, " ",LN(C155))</f>
        <v xml:space="preserve"> </v>
      </c>
      <c r="E155" s="130" t="str">
        <f>IF(Data!$B155= 0, " ",ROW(B155)-1)</f>
        <v xml:space="preserve"> </v>
      </c>
      <c r="F155" s="130" t="str">
        <f>IF(Data!$B155= 0, " ",($C155-$T$5)^2)</f>
        <v xml:space="preserve"> </v>
      </c>
      <c r="G155" s="130" t="str">
        <f>IF(Data!$B155= 0, " ",($C155-$T$5)^3)</f>
        <v xml:space="preserve"> </v>
      </c>
      <c r="H155" s="130" t="str">
        <f>IF(Data!$B155= 0, " ",($C155-$T$5)^4)</f>
        <v xml:space="preserve"> </v>
      </c>
      <c r="I155" s="135" t="str">
        <f>IF(Data!$B155= 0, " ",(D155-$U$5)^2)</f>
        <v xml:space="preserve"> </v>
      </c>
      <c r="J155" s="135" t="str">
        <f>IF(Data!$B155= 0, " ",(D155-$U$5)^3)</f>
        <v xml:space="preserve"> </v>
      </c>
      <c r="K155" s="135" t="str">
        <f>IF(Data!$B155= 0, " ",(E155-0.35)/$T$4)</f>
        <v xml:space="preserve"> </v>
      </c>
      <c r="L155" s="135" t="str">
        <f>IF(Data!$B155= 0, " ",(1-K155))</f>
        <v xml:space="preserve"> </v>
      </c>
      <c r="M155" s="135" t="str">
        <f>IF(Data!$B155= 0, " ",(1-$K155)^2)</f>
        <v xml:space="preserve"> </v>
      </c>
      <c r="N155" s="135" t="str">
        <f>IF(Data!$B155= 0, " ",(1-$K155)^3)</f>
        <v xml:space="preserve"> </v>
      </c>
      <c r="O155" s="136" t="str">
        <f>IF(Data!$B155= 0, " ",($C155*L155))</f>
        <v xml:space="preserve"> </v>
      </c>
      <c r="P155" s="136" t="str">
        <f>IF(Data!$B155= 0, " ",($C155*M155))</f>
        <v xml:space="preserve"> </v>
      </c>
      <c r="Q155" s="136" t="str">
        <f>IF(Data!$B155= 0, " ",($C155*N155))</f>
        <v xml:space="preserve"> </v>
      </c>
    </row>
    <row r="156" spans="2:17">
      <c r="B156" s="130" t="str">
        <f>IF(Data!$B156= 0, " ",Data!B156)</f>
        <v xml:space="preserve"> </v>
      </c>
      <c r="C156" s="130" t="str">
        <f>IF(Data!$B156= 0, " ",Data!C156)</f>
        <v xml:space="preserve"> </v>
      </c>
      <c r="D156" s="130" t="str">
        <f>IF(Data!$B156= 0, " ",LN(C156))</f>
        <v xml:space="preserve"> </v>
      </c>
      <c r="E156" s="130" t="str">
        <f>IF(Data!$B156= 0, " ",ROW(B156)-1)</f>
        <v xml:space="preserve"> </v>
      </c>
      <c r="F156" s="130" t="str">
        <f>IF(Data!$B156= 0, " ",($C156-$T$5)^2)</f>
        <v xml:space="preserve"> </v>
      </c>
      <c r="G156" s="130" t="str">
        <f>IF(Data!$B156= 0, " ",($C156-$T$5)^3)</f>
        <v xml:space="preserve"> </v>
      </c>
      <c r="H156" s="130" t="str">
        <f>IF(Data!$B156= 0, " ",($C156-$T$5)^4)</f>
        <v xml:space="preserve"> </v>
      </c>
      <c r="I156" s="135" t="str">
        <f>IF(Data!$B156= 0, " ",(D156-$U$5)^2)</f>
        <v xml:space="preserve"> </v>
      </c>
      <c r="J156" s="135" t="str">
        <f>IF(Data!$B156= 0, " ",(D156-$U$5)^3)</f>
        <v xml:space="preserve"> </v>
      </c>
      <c r="K156" s="135" t="str">
        <f>IF(Data!$B156= 0, " ",(E156-0.35)/$T$4)</f>
        <v xml:space="preserve"> </v>
      </c>
      <c r="L156" s="135" t="str">
        <f>IF(Data!$B156= 0, " ",(1-K156))</f>
        <v xml:space="preserve"> </v>
      </c>
      <c r="M156" s="135" t="str">
        <f>IF(Data!$B156= 0, " ",(1-$K156)^2)</f>
        <v xml:space="preserve"> </v>
      </c>
      <c r="N156" s="135" t="str">
        <f>IF(Data!$B156= 0, " ",(1-$K156)^3)</f>
        <v xml:space="preserve"> </v>
      </c>
      <c r="O156" s="136" t="str">
        <f>IF(Data!$B156= 0, " ",($C156*L156))</f>
        <v xml:space="preserve"> </v>
      </c>
      <c r="P156" s="136" t="str">
        <f>IF(Data!$B156= 0, " ",($C156*M156))</f>
        <v xml:space="preserve"> </v>
      </c>
      <c r="Q156" s="136" t="str">
        <f>IF(Data!$B156= 0, " ",($C156*N156))</f>
        <v xml:space="preserve"> </v>
      </c>
    </row>
    <row r="157" spans="2:17">
      <c r="B157" s="130" t="str">
        <f>IF(Data!$B157= 0, " ",Data!B157)</f>
        <v xml:space="preserve"> </v>
      </c>
      <c r="C157" s="130" t="str">
        <f>IF(Data!$B157= 0, " ",Data!C157)</f>
        <v xml:space="preserve"> </v>
      </c>
      <c r="D157" s="130" t="str">
        <f>IF(Data!$B157= 0, " ",LN(C157))</f>
        <v xml:space="preserve"> </v>
      </c>
      <c r="E157" s="130" t="str">
        <f>IF(Data!$B157= 0, " ",ROW(B157)-1)</f>
        <v xml:space="preserve"> </v>
      </c>
      <c r="F157" s="130" t="str">
        <f>IF(Data!$B157= 0, " ",($C157-$T$5)^2)</f>
        <v xml:space="preserve"> </v>
      </c>
      <c r="G157" s="130" t="str">
        <f>IF(Data!$B157= 0, " ",($C157-$T$5)^3)</f>
        <v xml:space="preserve"> </v>
      </c>
      <c r="H157" s="130" t="str">
        <f>IF(Data!$B157= 0, " ",($C157-$T$5)^4)</f>
        <v xml:space="preserve"> </v>
      </c>
      <c r="I157" s="135" t="str">
        <f>IF(Data!$B157= 0, " ",(D157-$U$5)^2)</f>
        <v xml:space="preserve"> </v>
      </c>
      <c r="J157" s="135" t="str">
        <f>IF(Data!$B157= 0, " ",(D157-$U$5)^3)</f>
        <v xml:space="preserve"> </v>
      </c>
      <c r="K157" s="135" t="str">
        <f>IF(Data!$B157= 0, " ",(E157-0.35)/$T$4)</f>
        <v xml:space="preserve"> </v>
      </c>
      <c r="L157" s="135" t="str">
        <f>IF(Data!$B157= 0, " ",(1-K157))</f>
        <v xml:space="preserve"> </v>
      </c>
      <c r="M157" s="135" t="str">
        <f>IF(Data!$B157= 0, " ",(1-$K157)^2)</f>
        <v xml:space="preserve"> </v>
      </c>
      <c r="N157" s="135" t="str">
        <f>IF(Data!$B157= 0, " ",(1-$K157)^3)</f>
        <v xml:space="preserve"> </v>
      </c>
      <c r="O157" s="136" t="str">
        <f>IF(Data!$B157= 0, " ",($C157*L157))</f>
        <v xml:space="preserve"> </v>
      </c>
      <c r="P157" s="136" t="str">
        <f>IF(Data!$B157= 0, " ",($C157*M157))</f>
        <v xml:space="preserve"> </v>
      </c>
      <c r="Q157" s="136" t="str">
        <f>IF(Data!$B157= 0, " ",($C157*N157))</f>
        <v xml:space="preserve"> </v>
      </c>
    </row>
    <row r="158" spans="2:17">
      <c r="B158" s="130" t="str">
        <f>IF(Data!$B158= 0, " ",Data!B158)</f>
        <v xml:space="preserve"> </v>
      </c>
      <c r="C158" s="130" t="str">
        <f>IF(Data!$B158= 0, " ",Data!C158)</f>
        <v xml:space="preserve"> </v>
      </c>
      <c r="D158" s="130" t="str">
        <f>IF(Data!$B158= 0, " ",LN(C158))</f>
        <v xml:space="preserve"> </v>
      </c>
      <c r="E158" s="130" t="str">
        <f>IF(Data!$B158= 0, " ",ROW(B158)-1)</f>
        <v xml:space="preserve"> </v>
      </c>
      <c r="F158" s="130" t="str">
        <f>IF(Data!$B158= 0, " ",($C158-$T$5)^2)</f>
        <v xml:space="preserve"> </v>
      </c>
      <c r="G158" s="130" t="str">
        <f>IF(Data!$B158= 0, " ",($C158-$T$5)^3)</f>
        <v xml:space="preserve"> </v>
      </c>
      <c r="H158" s="130" t="str">
        <f>IF(Data!$B158= 0, " ",($C158-$T$5)^4)</f>
        <v xml:space="preserve"> </v>
      </c>
      <c r="I158" s="135" t="str">
        <f>IF(Data!$B158= 0, " ",(D158-$U$5)^2)</f>
        <v xml:space="preserve"> </v>
      </c>
      <c r="J158" s="135" t="str">
        <f>IF(Data!$B158= 0, " ",(D158-$U$5)^3)</f>
        <v xml:space="preserve"> </v>
      </c>
      <c r="K158" s="135" t="str">
        <f>IF(Data!$B158= 0, " ",(E158-0.35)/$T$4)</f>
        <v xml:space="preserve"> </v>
      </c>
      <c r="L158" s="135" t="str">
        <f>IF(Data!$B158= 0, " ",(1-K158))</f>
        <v xml:space="preserve"> </v>
      </c>
      <c r="M158" s="135" t="str">
        <f>IF(Data!$B158= 0, " ",(1-$K158)^2)</f>
        <v xml:space="preserve"> </v>
      </c>
      <c r="N158" s="135" t="str">
        <f>IF(Data!$B158= 0, " ",(1-$K158)^3)</f>
        <v xml:space="preserve"> </v>
      </c>
      <c r="O158" s="136" t="str">
        <f>IF(Data!$B158= 0, " ",($C158*L158))</f>
        <v xml:space="preserve"> </v>
      </c>
      <c r="P158" s="136" t="str">
        <f>IF(Data!$B158= 0, " ",($C158*M158))</f>
        <v xml:space="preserve"> </v>
      </c>
      <c r="Q158" s="136" t="str">
        <f>IF(Data!$B158= 0, " ",($C158*N158))</f>
        <v xml:space="preserve"> </v>
      </c>
    </row>
    <row r="159" spans="2:17">
      <c r="B159" s="130" t="str">
        <f>IF(Data!$B159= 0, " ",Data!B159)</f>
        <v xml:space="preserve"> </v>
      </c>
      <c r="C159" s="130" t="str">
        <f>IF(Data!$B159= 0, " ",Data!C159)</f>
        <v xml:space="preserve"> </v>
      </c>
      <c r="D159" s="130" t="str">
        <f>IF(Data!$B159= 0, " ",LN(C159))</f>
        <v xml:space="preserve"> </v>
      </c>
      <c r="E159" s="130" t="str">
        <f>IF(Data!$B159= 0, " ",ROW(B159)-1)</f>
        <v xml:space="preserve"> </v>
      </c>
      <c r="F159" s="130" t="str">
        <f>IF(Data!$B159= 0, " ",($C159-$T$5)^2)</f>
        <v xml:space="preserve"> </v>
      </c>
      <c r="G159" s="130" t="str">
        <f>IF(Data!$B159= 0, " ",($C159-$T$5)^3)</f>
        <v xml:space="preserve"> </v>
      </c>
      <c r="H159" s="130" t="str">
        <f>IF(Data!$B159= 0, " ",($C159-$T$5)^4)</f>
        <v xml:space="preserve"> </v>
      </c>
      <c r="I159" s="135" t="str">
        <f>IF(Data!$B159= 0, " ",(D159-$U$5)^2)</f>
        <v xml:space="preserve"> </v>
      </c>
      <c r="J159" s="135" t="str">
        <f>IF(Data!$B159= 0, " ",(D159-$U$5)^3)</f>
        <v xml:space="preserve"> </v>
      </c>
      <c r="K159" s="135" t="str">
        <f>IF(Data!$B159= 0, " ",(E159-0.35)/$T$4)</f>
        <v xml:space="preserve"> </v>
      </c>
      <c r="L159" s="135" t="str">
        <f>IF(Data!$B159= 0, " ",(1-K159))</f>
        <v xml:space="preserve"> </v>
      </c>
      <c r="M159" s="135" t="str">
        <f>IF(Data!$B159= 0, " ",(1-$K159)^2)</f>
        <v xml:space="preserve"> </v>
      </c>
      <c r="N159" s="135" t="str">
        <f>IF(Data!$B159= 0, " ",(1-$K159)^3)</f>
        <v xml:space="preserve"> </v>
      </c>
      <c r="O159" s="136" t="str">
        <f>IF(Data!$B159= 0, " ",($C159*L159))</f>
        <v xml:space="preserve"> </v>
      </c>
      <c r="P159" s="136" t="str">
        <f>IF(Data!$B159= 0, " ",($C159*M159))</f>
        <v xml:space="preserve"> </v>
      </c>
      <c r="Q159" s="136" t="str">
        <f>IF(Data!$B159= 0, " ",($C159*N159))</f>
        <v xml:space="preserve"> </v>
      </c>
    </row>
    <row r="160" spans="2:17">
      <c r="B160" s="130" t="str">
        <f>IF(Data!$B160= 0, " ",Data!B160)</f>
        <v xml:space="preserve"> </v>
      </c>
      <c r="C160" s="130" t="str">
        <f>IF(Data!$B160= 0, " ",Data!C160)</f>
        <v xml:space="preserve"> </v>
      </c>
      <c r="D160" s="130" t="str">
        <f>IF(Data!$B160= 0, " ",LN(C160))</f>
        <v xml:space="preserve"> </v>
      </c>
      <c r="E160" s="130" t="str">
        <f>IF(Data!$B160= 0, " ",ROW(B160)-1)</f>
        <v xml:space="preserve"> </v>
      </c>
      <c r="F160" s="130" t="str">
        <f>IF(Data!$B160= 0, " ",($C160-$T$5)^2)</f>
        <v xml:space="preserve"> </v>
      </c>
      <c r="G160" s="130" t="str">
        <f>IF(Data!$B160= 0, " ",($C160-$T$5)^3)</f>
        <v xml:space="preserve"> </v>
      </c>
      <c r="H160" s="130" t="str">
        <f>IF(Data!$B160= 0, " ",($C160-$T$5)^4)</f>
        <v xml:space="preserve"> </v>
      </c>
      <c r="I160" s="135" t="str">
        <f>IF(Data!$B160= 0, " ",(D160-$U$5)^2)</f>
        <v xml:space="preserve"> </v>
      </c>
      <c r="J160" s="135" t="str">
        <f>IF(Data!$B160= 0, " ",(D160-$U$5)^3)</f>
        <v xml:space="preserve"> </v>
      </c>
      <c r="K160" s="135" t="str">
        <f>IF(Data!$B160= 0, " ",(E160-0.35)/$T$4)</f>
        <v xml:space="preserve"> </v>
      </c>
      <c r="L160" s="135" t="str">
        <f>IF(Data!$B160= 0, " ",(1-K160))</f>
        <v xml:space="preserve"> </v>
      </c>
      <c r="M160" s="135" t="str">
        <f>IF(Data!$B160= 0, " ",(1-$K160)^2)</f>
        <v xml:space="preserve"> </v>
      </c>
      <c r="N160" s="135" t="str">
        <f>IF(Data!$B160= 0, " ",(1-$K160)^3)</f>
        <v xml:space="preserve"> </v>
      </c>
      <c r="O160" s="136" t="str">
        <f>IF(Data!$B160= 0, " ",($C160*L160))</f>
        <v xml:space="preserve"> </v>
      </c>
      <c r="P160" s="136" t="str">
        <f>IF(Data!$B160= 0, " ",($C160*M160))</f>
        <v xml:space="preserve"> </v>
      </c>
      <c r="Q160" s="136" t="str">
        <f>IF(Data!$B160= 0, " ",($C160*N160))</f>
        <v xml:space="preserve"> </v>
      </c>
    </row>
    <row r="161" spans="2:17">
      <c r="B161" s="130" t="str">
        <f>IF(Data!$B161= 0, " ",Data!B161)</f>
        <v xml:space="preserve"> </v>
      </c>
      <c r="C161" s="130" t="str">
        <f>IF(Data!$B161= 0, " ",Data!C161)</f>
        <v xml:space="preserve"> </v>
      </c>
      <c r="D161" s="130" t="str">
        <f>IF(Data!$B161= 0, " ",LN(C161))</f>
        <v xml:space="preserve"> </v>
      </c>
      <c r="E161" s="130" t="str">
        <f>IF(Data!$B161= 0, " ",ROW(B161)-1)</f>
        <v xml:space="preserve"> </v>
      </c>
      <c r="F161" s="130" t="str">
        <f>IF(Data!$B161= 0, " ",($C161-$T$5)^2)</f>
        <v xml:space="preserve"> </v>
      </c>
      <c r="G161" s="130" t="str">
        <f>IF(Data!$B161= 0, " ",($C161-$T$5)^3)</f>
        <v xml:space="preserve"> </v>
      </c>
      <c r="H161" s="130" t="str">
        <f>IF(Data!$B161= 0, " ",($C161-$T$5)^4)</f>
        <v xml:space="preserve"> </v>
      </c>
      <c r="I161" s="135" t="str">
        <f>IF(Data!$B161= 0, " ",(D161-$U$5)^2)</f>
        <v xml:space="preserve"> </v>
      </c>
      <c r="J161" s="135" t="str">
        <f>IF(Data!$B161= 0, " ",(D161-$U$5)^3)</f>
        <v xml:space="preserve"> </v>
      </c>
      <c r="K161" s="135" t="str">
        <f>IF(Data!$B161= 0, " ",(E161-0.35)/$T$4)</f>
        <v xml:space="preserve"> </v>
      </c>
      <c r="L161" s="135" t="str">
        <f>IF(Data!$B161= 0, " ",(1-K161))</f>
        <v xml:space="preserve"> </v>
      </c>
      <c r="M161" s="135" t="str">
        <f>IF(Data!$B161= 0, " ",(1-$K161)^2)</f>
        <v xml:space="preserve"> </v>
      </c>
      <c r="N161" s="135" t="str">
        <f>IF(Data!$B161= 0, " ",(1-$K161)^3)</f>
        <v xml:space="preserve"> </v>
      </c>
      <c r="O161" s="136" t="str">
        <f>IF(Data!$B161= 0, " ",($C161*L161))</f>
        <v xml:space="preserve"> </v>
      </c>
      <c r="P161" s="136" t="str">
        <f>IF(Data!$B161= 0, " ",($C161*M161))</f>
        <v xml:space="preserve"> </v>
      </c>
      <c r="Q161" s="136" t="str">
        <f>IF(Data!$B161= 0, " ",($C161*N161))</f>
        <v xml:space="preserve"> </v>
      </c>
    </row>
    <row r="162" spans="2:17">
      <c r="B162" s="130" t="str">
        <f>IF(Data!$B162= 0, " ",Data!B162)</f>
        <v xml:space="preserve"> </v>
      </c>
      <c r="C162" s="130" t="str">
        <f>IF(Data!$B162= 0, " ",Data!C162)</f>
        <v xml:space="preserve"> </v>
      </c>
      <c r="D162" s="130" t="str">
        <f>IF(Data!$B162= 0, " ",LN(C162))</f>
        <v xml:space="preserve"> </v>
      </c>
      <c r="E162" s="130" t="str">
        <f>IF(Data!$B162= 0, " ",ROW(B162)-1)</f>
        <v xml:space="preserve"> </v>
      </c>
      <c r="F162" s="130" t="str">
        <f>IF(Data!$B162= 0, " ",($C162-$T$5)^2)</f>
        <v xml:space="preserve"> </v>
      </c>
      <c r="G162" s="130" t="str">
        <f>IF(Data!$B162= 0, " ",($C162-$T$5)^3)</f>
        <v xml:space="preserve"> </v>
      </c>
      <c r="H162" s="130" t="str">
        <f>IF(Data!$B162= 0, " ",($C162-$T$5)^4)</f>
        <v xml:space="preserve"> </v>
      </c>
      <c r="I162" s="135" t="str">
        <f>IF(Data!$B162= 0, " ",(D162-$U$5)^2)</f>
        <v xml:space="preserve"> </v>
      </c>
      <c r="J162" s="135" t="str">
        <f>IF(Data!$B162= 0, " ",(D162-$U$5)^3)</f>
        <v xml:space="preserve"> </v>
      </c>
      <c r="K162" s="135" t="str">
        <f>IF(Data!$B162= 0, " ",(E162-0.35)/$T$4)</f>
        <v xml:space="preserve"> </v>
      </c>
      <c r="L162" s="135" t="str">
        <f>IF(Data!$B162= 0, " ",(1-K162))</f>
        <v xml:space="preserve"> </v>
      </c>
      <c r="M162" s="135" t="str">
        <f>IF(Data!$B162= 0, " ",(1-$K162)^2)</f>
        <v xml:space="preserve"> </v>
      </c>
      <c r="N162" s="135" t="str">
        <f>IF(Data!$B162= 0, " ",(1-$K162)^3)</f>
        <v xml:space="preserve"> </v>
      </c>
      <c r="O162" s="136" t="str">
        <f>IF(Data!$B162= 0, " ",($C162*L162))</f>
        <v xml:space="preserve"> </v>
      </c>
      <c r="P162" s="136" t="str">
        <f>IF(Data!$B162= 0, " ",($C162*M162))</f>
        <v xml:space="preserve"> </v>
      </c>
      <c r="Q162" s="136" t="str">
        <f>IF(Data!$B162= 0, " ",($C162*N162))</f>
        <v xml:space="preserve"> </v>
      </c>
    </row>
    <row r="163" spans="2:17">
      <c r="B163" s="130" t="str">
        <f>IF(Data!$B163= 0, " ",Data!B163)</f>
        <v xml:space="preserve"> </v>
      </c>
      <c r="C163" s="130" t="str">
        <f>IF(Data!$B163= 0, " ",Data!C163)</f>
        <v xml:space="preserve"> </v>
      </c>
      <c r="D163" s="130" t="str">
        <f>IF(Data!$B163= 0, " ",LN(C163))</f>
        <v xml:space="preserve"> </v>
      </c>
      <c r="E163" s="130" t="str">
        <f>IF(Data!$B163= 0, " ",ROW(B163)-1)</f>
        <v xml:space="preserve"> </v>
      </c>
      <c r="F163" s="130" t="str">
        <f>IF(Data!$B163= 0, " ",($C163-$T$5)^2)</f>
        <v xml:space="preserve"> </v>
      </c>
      <c r="G163" s="130" t="str">
        <f>IF(Data!$B163= 0, " ",($C163-$T$5)^3)</f>
        <v xml:space="preserve"> </v>
      </c>
      <c r="H163" s="130" t="str">
        <f>IF(Data!$B163= 0, " ",($C163-$T$5)^4)</f>
        <v xml:space="preserve"> </v>
      </c>
      <c r="I163" s="135" t="str">
        <f>IF(Data!$B163= 0, " ",(D163-$U$5)^2)</f>
        <v xml:space="preserve"> </v>
      </c>
      <c r="J163" s="135" t="str">
        <f>IF(Data!$B163= 0, " ",(D163-$U$5)^3)</f>
        <v xml:space="preserve"> </v>
      </c>
      <c r="K163" s="135" t="str">
        <f>IF(Data!$B163= 0, " ",(E163-0.35)/$T$4)</f>
        <v xml:space="preserve"> </v>
      </c>
      <c r="L163" s="135" t="str">
        <f>IF(Data!$B163= 0, " ",(1-K163))</f>
        <v xml:space="preserve"> </v>
      </c>
      <c r="M163" s="135" t="str">
        <f>IF(Data!$B163= 0, " ",(1-$K163)^2)</f>
        <v xml:space="preserve"> </v>
      </c>
      <c r="N163" s="135" t="str">
        <f>IF(Data!$B163= 0, " ",(1-$K163)^3)</f>
        <v xml:space="preserve"> </v>
      </c>
      <c r="O163" s="136" t="str">
        <f>IF(Data!$B163= 0, " ",($C163*L163))</f>
        <v xml:space="preserve"> </v>
      </c>
      <c r="P163" s="136" t="str">
        <f>IF(Data!$B163= 0, " ",($C163*M163))</f>
        <v xml:space="preserve"> </v>
      </c>
      <c r="Q163" s="136" t="str">
        <f>IF(Data!$B163= 0, " ",($C163*N163))</f>
        <v xml:space="preserve"> </v>
      </c>
    </row>
    <row r="164" spans="2:17">
      <c r="B164" s="130" t="str">
        <f>IF(Data!$B164= 0, " ",Data!B164)</f>
        <v xml:space="preserve"> </v>
      </c>
      <c r="C164" s="130" t="str">
        <f>IF(Data!$B164= 0, " ",Data!C164)</f>
        <v xml:space="preserve"> </v>
      </c>
      <c r="D164" s="130" t="str">
        <f>IF(Data!$B164= 0, " ",LN(C164))</f>
        <v xml:space="preserve"> </v>
      </c>
      <c r="E164" s="130" t="str">
        <f>IF(Data!$B164= 0, " ",ROW(B164)-1)</f>
        <v xml:space="preserve"> </v>
      </c>
      <c r="F164" s="130" t="str">
        <f>IF(Data!$B164= 0, " ",($C164-$T$5)^2)</f>
        <v xml:space="preserve"> </v>
      </c>
      <c r="G164" s="130" t="str">
        <f>IF(Data!$B164= 0, " ",($C164-$T$5)^3)</f>
        <v xml:space="preserve"> </v>
      </c>
      <c r="H164" s="130" t="str">
        <f>IF(Data!$B164= 0, " ",($C164-$T$5)^4)</f>
        <v xml:space="preserve"> </v>
      </c>
      <c r="I164" s="135" t="str">
        <f>IF(Data!$B164= 0, " ",(D164-$U$5)^2)</f>
        <v xml:space="preserve"> </v>
      </c>
      <c r="J164" s="135" t="str">
        <f>IF(Data!$B164= 0, " ",(D164-$U$5)^3)</f>
        <v xml:space="preserve"> </v>
      </c>
      <c r="K164" s="135" t="str">
        <f>IF(Data!$B164= 0, " ",(E164-0.35)/$T$4)</f>
        <v xml:space="preserve"> </v>
      </c>
      <c r="L164" s="135" t="str">
        <f>IF(Data!$B164= 0, " ",(1-K164))</f>
        <v xml:space="preserve"> </v>
      </c>
      <c r="M164" s="135" t="str">
        <f>IF(Data!$B164= 0, " ",(1-$K164)^2)</f>
        <v xml:space="preserve"> </v>
      </c>
      <c r="N164" s="135" t="str">
        <f>IF(Data!$B164= 0, " ",(1-$K164)^3)</f>
        <v xml:space="preserve"> </v>
      </c>
      <c r="O164" s="136" t="str">
        <f>IF(Data!$B164= 0, " ",($C164*L164))</f>
        <v xml:space="preserve"> </v>
      </c>
      <c r="P164" s="136" t="str">
        <f>IF(Data!$B164= 0, " ",($C164*M164))</f>
        <v xml:space="preserve"> </v>
      </c>
      <c r="Q164" s="136" t="str">
        <f>IF(Data!$B164= 0, " ",($C164*N164))</f>
        <v xml:space="preserve"> </v>
      </c>
    </row>
    <row r="165" spans="2:17">
      <c r="B165" s="130" t="str">
        <f>IF(Data!$B165= 0, " ",Data!B165)</f>
        <v xml:space="preserve"> </v>
      </c>
      <c r="C165" s="130" t="str">
        <f>IF(Data!$B165= 0, " ",Data!C165)</f>
        <v xml:space="preserve"> </v>
      </c>
      <c r="D165" s="130" t="str">
        <f>IF(Data!$B165= 0, " ",LN(C165))</f>
        <v xml:space="preserve"> </v>
      </c>
      <c r="E165" s="130" t="str">
        <f>IF(Data!$B165= 0, " ",ROW(B165)-1)</f>
        <v xml:space="preserve"> </v>
      </c>
      <c r="F165" s="130" t="str">
        <f>IF(Data!$B165= 0, " ",($C165-$T$5)^2)</f>
        <v xml:space="preserve"> </v>
      </c>
      <c r="G165" s="130" t="str">
        <f>IF(Data!$B165= 0, " ",($C165-$T$5)^3)</f>
        <v xml:space="preserve"> </v>
      </c>
      <c r="H165" s="130" t="str">
        <f>IF(Data!$B165= 0, " ",($C165-$T$5)^4)</f>
        <v xml:space="preserve"> </v>
      </c>
      <c r="I165" s="135" t="str">
        <f>IF(Data!$B165= 0, " ",(D165-$U$5)^2)</f>
        <v xml:space="preserve"> </v>
      </c>
      <c r="J165" s="135" t="str">
        <f>IF(Data!$B165= 0, " ",(D165-$U$5)^3)</f>
        <v xml:space="preserve"> </v>
      </c>
      <c r="K165" s="135" t="str">
        <f>IF(Data!$B165= 0, " ",(E165-0.35)/$T$4)</f>
        <v xml:space="preserve"> </v>
      </c>
      <c r="L165" s="135" t="str">
        <f>IF(Data!$B165= 0, " ",(1-K165))</f>
        <v xml:space="preserve"> </v>
      </c>
      <c r="M165" s="135" t="str">
        <f>IF(Data!$B165= 0, " ",(1-$K165)^2)</f>
        <v xml:space="preserve"> </v>
      </c>
      <c r="N165" s="135" t="str">
        <f>IF(Data!$B165= 0, " ",(1-$K165)^3)</f>
        <v xml:space="preserve"> </v>
      </c>
      <c r="O165" s="136" t="str">
        <f>IF(Data!$B165= 0, " ",($C165*L165))</f>
        <v xml:space="preserve"> </v>
      </c>
      <c r="P165" s="136" t="str">
        <f>IF(Data!$B165= 0, " ",($C165*M165))</f>
        <v xml:space="preserve"> </v>
      </c>
      <c r="Q165" s="136" t="str">
        <f>IF(Data!$B165= 0, " ",($C165*N165))</f>
        <v xml:space="preserve"> </v>
      </c>
    </row>
    <row r="166" spans="2:17">
      <c r="B166" s="130" t="str">
        <f>IF(Data!$B166= 0, " ",Data!B166)</f>
        <v xml:space="preserve"> </v>
      </c>
      <c r="C166" s="130" t="str">
        <f>IF(Data!$B166= 0, " ",Data!C166)</f>
        <v xml:space="preserve"> </v>
      </c>
      <c r="D166" s="130" t="str">
        <f>IF(Data!$B166= 0, " ",LN(C166))</f>
        <v xml:space="preserve"> </v>
      </c>
      <c r="E166" s="130" t="str">
        <f>IF(Data!$B166= 0, " ",ROW(B166)-1)</f>
        <v xml:space="preserve"> </v>
      </c>
      <c r="F166" s="130" t="str">
        <f>IF(Data!$B166= 0, " ",($C166-$T$5)^2)</f>
        <v xml:space="preserve"> </v>
      </c>
      <c r="G166" s="130" t="str">
        <f>IF(Data!$B166= 0, " ",($C166-$T$5)^3)</f>
        <v xml:space="preserve"> </v>
      </c>
      <c r="H166" s="130" t="str">
        <f>IF(Data!$B166= 0, " ",($C166-$T$5)^4)</f>
        <v xml:space="preserve"> </v>
      </c>
      <c r="I166" s="135" t="str">
        <f>IF(Data!$B166= 0, " ",(D166-$U$5)^2)</f>
        <v xml:space="preserve"> </v>
      </c>
      <c r="J166" s="135" t="str">
        <f>IF(Data!$B166= 0, " ",(D166-$U$5)^3)</f>
        <v xml:space="preserve"> </v>
      </c>
      <c r="K166" s="135" t="str">
        <f>IF(Data!$B166= 0, " ",(E166-0.35)/$T$4)</f>
        <v xml:space="preserve"> </v>
      </c>
      <c r="L166" s="135" t="str">
        <f>IF(Data!$B166= 0, " ",(1-K166))</f>
        <v xml:space="preserve"> </v>
      </c>
      <c r="M166" s="135" t="str">
        <f>IF(Data!$B166= 0, " ",(1-$K166)^2)</f>
        <v xml:space="preserve"> </v>
      </c>
      <c r="N166" s="135" t="str">
        <f>IF(Data!$B166= 0, " ",(1-$K166)^3)</f>
        <v xml:space="preserve"> </v>
      </c>
      <c r="O166" s="136" t="str">
        <f>IF(Data!$B166= 0, " ",($C166*L166))</f>
        <v xml:space="preserve"> </v>
      </c>
      <c r="P166" s="136" t="str">
        <f>IF(Data!$B166= 0, " ",($C166*M166))</f>
        <v xml:space="preserve"> </v>
      </c>
      <c r="Q166" s="136" t="str">
        <f>IF(Data!$B166= 0, " ",($C166*N166))</f>
        <v xml:space="preserve"> </v>
      </c>
    </row>
    <row r="167" spans="2:17">
      <c r="B167" s="130" t="str">
        <f>IF(Data!$B167= 0, " ",Data!B167)</f>
        <v xml:space="preserve"> </v>
      </c>
      <c r="C167" s="130" t="str">
        <f>IF(Data!$B167= 0, " ",Data!C167)</f>
        <v xml:space="preserve"> </v>
      </c>
      <c r="D167" s="130" t="str">
        <f>IF(Data!$B167= 0, " ",LN(C167))</f>
        <v xml:space="preserve"> </v>
      </c>
      <c r="E167" s="130" t="str">
        <f>IF(Data!$B167= 0, " ",ROW(B167)-1)</f>
        <v xml:space="preserve"> </v>
      </c>
      <c r="F167" s="130" t="str">
        <f>IF(Data!$B167= 0, " ",($C167-$T$5)^2)</f>
        <v xml:space="preserve"> </v>
      </c>
      <c r="G167" s="130" t="str">
        <f>IF(Data!$B167= 0, " ",($C167-$T$5)^3)</f>
        <v xml:space="preserve"> </v>
      </c>
      <c r="H167" s="130" t="str">
        <f>IF(Data!$B167= 0, " ",($C167-$T$5)^4)</f>
        <v xml:space="preserve"> </v>
      </c>
      <c r="I167" s="135" t="str">
        <f>IF(Data!$B167= 0, " ",(D167-$U$5)^2)</f>
        <v xml:space="preserve"> </v>
      </c>
      <c r="J167" s="135" t="str">
        <f>IF(Data!$B167= 0, " ",(D167-$U$5)^3)</f>
        <v xml:space="preserve"> </v>
      </c>
      <c r="K167" s="135" t="str">
        <f>IF(Data!$B167= 0, " ",(E167-0.35)/$T$4)</f>
        <v xml:space="preserve"> </v>
      </c>
      <c r="L167" s="135" t="str">
        <f>IF(Data!$B167= 0, " ",(1-K167))</f>
        <v xml:space="preserve"> </v>
      </c>
      <c r="M167" s="135" t="str">
        <f>IF(Data!$B167= 0, " ",(1-$K167)^2)</f>
        <v xml:space="preserve"> </v>
      </c>
      <c r="N167" s="135" t="str">
        <f>IF(Data!$B167= 0, " ",(1-$K167)^3)</f>
        <v xml:space="preserve"> </v>
      </c>
      <c r="O167" s="136" t="str">
        <f>IF(Data!$B167= 0, " ",($C167*L167))</f>
        <v xml:space="preserve"> </v>
      </c>
      <c r="P167" s="136" t="str">
        <f>IF(Data!$B167= 0, " ",($C167*M167))</f>
        <v xml:space="preserve"> </v>
      </c>
      <c r="Q167" s="136" t="str">
        <f>IF(Data!$B167= 0, " ",($C167*N167))</f>
        <v xml:space="preserve"> </v>
      </c>
    </row>
    <row r="168" spans="2:17">
      <c r="B168" s="130" t="str">
        <f>IF(Data!$B168= 0, " ",Data!B168)</f>
        <v xml:space="preserve"> </v>
      </c>
      <c r="C168" s="130" t="str">
        <f>IF(Data!$B168= 0, " ",Data!C168)</f>
        <v xml:space="preserve"> </v>
      </c>
      <c r="D168" s="130" t="str">
        <f>IF(Data!$B168= 0, " ",LN(C168))</f>
        <v xml:space="preserve"> </v>
      </c>
      <c r="E168" s="130" t="str">
        <f>IF(Data!$B168= 0, " ",ROW(B168)-1)</f>
        <v xml:space="preserve"> </v>
      </c>
      <c r="F168" s="130" t="str">
        <f>IF(Data!$B168= 0, " ",($C168-$T$5)^2)</f>
        <v xml:space="preserve"> </v>
      </c>
      <c r="G168" s="130" t="str">
        <f>IF(Data!$B168= 0, " ",($C168-$T$5)^3)</f>
        <v xml:space="preserve"> </v>
      </c>
      <c r="H168" s="130" t="str">
        <f>IF(Data!$B168= 0, " ",($C168-$T$5)^4)</f>
        <v xml:space="preserve"> </v>
      </c>
      <c r="I168" s="135" t="str">
        <f>IF(Data!$B168= 0, " ",(D168-$U$5)^2)</f>
        <v xml:space="preserve"> </v>
      </c>
      <c r="J168" s="135" t="str">
        <f>IF(Data!$B168= 0, " ",(D168-$U$5)^3)</f>
        <v xml:space="preserve"> </v>
      </c>
      <c r="K168" s="135" t="str">
        <f>IF(Data!$B168= 0, " ",(E168-0.35)/$T$4)</f>
        <v xml:space="preserve"> </v>
      </c>
      <c r="L168" s="135" t="str">
        <f>IF(Data!$B168= 0, " ",(1-K168))</f>
        <v xml:space="preserve"> </v>
      </c>
      <c r="M168" s="135" t="str">
        <f>IF(Data!$B168= 0, " ",(1-$K168)^2)</f>
        <v xml:space="preserve"> </v>
      </c>
      <c r="N168" s="135" t="str">
        <f>IF(Data!$B168= 0, " ",(1-$K168)^3)</f>
        <v xml:space="preserve"> </v>
      </c>
      <c r="O168" s="136" t="str">
        <f>IF(Data!$B168= 0, " ",($C168*L168))</f>
        <v xml:space="preserve"> </v>
      </c>
      <c r="P168" s="136" t="str">
        <f>IF(Data!$B168= 0, " ",($C168*M168))</f>
        <v xml:space="preserve"> </v>
      </c>
      <c r="Q168" s="136" t="str">
        <f>IF(Data!$B168= 0, " ",($C168*N168))</f>
        <v xml:space="preserve"> </v>
      </c>
    </row>
    <row r="169" spans="2:17">
      <c r="B169" s="130" t="str">
        <f>IF(Data!$B169= 0, " ",Data!B169)</f>
        <v xml:space="preserve"> </v>
      </c>
      <c r="C169" s="130" t="str">
        <f>IF(Data!$B169= 0, " ",Data!C169)</f>
        <v xml:space="preserve"> </v>
      </c>
      <c r="D169" s="130" t="str">
        <f>IF(Data!$B169= 0, " ",LN(C169))</f>
        <v xml:space="preserve"> </v>
      </c>
      <c r="E169" s="130" t="str">
        <f>IF(Data!$B169= 0, " ",ROW(B169)-1)</f>
        <v xml:space="preserve"> </v>
      </c>
      <c r="F169" s="130" t="str">
        <f>IF(Data!$B169= 0, " ",($C169-$T$5)^2)</f>
        <v xml:space="preserve"> </v>
      </c>
      <c r="G169" s="130" t="str">
        <f>IF(Data!$B169= 0, " ",($C169-$T$5)^3)</f>
        <v xml:space="preserve"> </v>
      </c>
      <c r="H169" s="130" t="str">
        <f>IF(Data!$B169= 0, " ",($C169-$T$5)^4)</f>
        <v xml:space="preserve"> </v>
      </c>
      <c r="I169" s="135" t="str">
        <f>IF(Data!$B169= 0, " ",(D169-$U$5)^2)</f>
        <v xml:space="preserve"> </v>
      </c>
      <c r="J169" s="135" t="str">
        <f>IF(Data!$B169= 0, " ",(D169-$U$5)^3)</f>
        <v xml:space="preserve"> </v>
      </c>
      <c r="K169" s="135" t="str">
        <f>IF(Data!$B169= 0, " ",(E169-0.35)/$T$4)</f>
        <v xml:space="preserve"> </v>
      </c>
      <c r="L169" s="135" t="str">
        <f>IF(Data!$B169= 0, " ",(1-K169))</f>
        <v xml:space="preserve"> </v>
      </c>
      <c r="M169" s="135" t="str">
        <f>IF(Data!$B169= 0, " ",(1-$K169)^2)</f>
        <v xml:space="preserve"> </v>
      </c>
      <c r="N169" s="135" t="str">
        <f>IF(Data!$B169= 0, " ",(1-$K169)^3)</f>
        <v xml:space="preserve"> </v>
      </c>
      <c r="O169" s="136" t="str">
        <f>IF(Data!$B169= 0, " ",($C169*L169))</f>
        <v xml:space="preserve"> </v>
      </c>
      <c r="P169" s="136" t="str">
        <f>IF(Data!$B169= 0, " ",($C169*M169))</f>
        <v xml:space="preserve"> </v>
      </c>
      <c r="Q169" s="136" t="str">
        <f>IF(Data!$B169= 0, " ",($C169*N169))</f>
        <v xml:space="preserve"> </v>
      </c>
    </row>
    <row r="170" spans="2:17">
      <c r="B170" s="130" t="str">
        <f>IF(Data!$B170= 0, " ",Data!B170)</f>
        <v xml:space="preserve"> </v>
      </c>
      <c r="C170" s="130" t="str">
        <f>IF(Data!$B170= 0, " ",Data!C170)</f>
        <v xml:space="preserve"> </v>
      </c>
      <c r="D170" s="130" t="str">
        <f>IF(Data!$B170= 0, " ",LN(C170))</f>
        <v xml:space="preserve"> </v>
      </c>
      <c r="E170" s="130" t="str">
        <f>IF(Data!$B170= 0, " ",ROW(B170)-1)</f>
        <v xml:space="preserve"> </v>
      </c>
      <c r="F170" s="130" t="str">
        <f>IF(Data!$B170= 0, " ",($C170-$T$5)^2)</f>
        <v xml:space="preserve"> </v>
      </c>
      <c r="G170" s="130" t="str">
        <f>IF(Data!$B170= 0, " ",($C170-$T$5)^3)</f>
        <v xml:space="preserve"> </v>
      </c>
      <c r="H170" s="130" t="str">
        <f>IF(Data!$B170= 0, " ",($C170-$T$5)^4)</f>
        <v xml:space="preserve"> </v>
      </c>
      <c r="I170" s="135" t="str">
        <f>IF(Data!$B170= 0, " ",(D170-$U$5)^2)</f>
        <v xml:space="preserve"> </v>
      </c>
      <c r="J170" s="135" t="str">
        <f>IF(Data!$B170= 0, " ",(D170-$U$5)^3)</f>
        <v xml:space="preserve"> </v>
      </c>
      <c r="K170" s="135" t="str">
        <f>IF(Data!$B170= 0, " ",(E170-0.35)/$T$4)</f>
        <v xml:space="preserve"> </v>
      </c>
      <c r="L170" s="135" t="str">
        <f>IF(Data!$B170= 0, " ",(1-K170))</f>
        <v xml:space="preserve"> </v>
      </c>
      <c r="M170" s="135" t="str">
        <f>IF(Data!$B170= 0, " ",(1-$K170)^2)</f>
        <v xml:space="preserve"> </v>
      </c>
      <c r="N170" s="135" t="str">
        <f>IF(Data!$B170= 0, " ",(1-$K170)^3)</f>
        <v xml:space="preserve"> </v>
      </c>
      <c r="O170" s="136" t="str">
        <f>IF(Data!$B170= 0, " ",($C170*L170))</f>
        <v xml:space="preserve"> </v>
      </c>
      <c r="P170" s="136" t="str">
        <f>IF(Data!$B170= 0, " ",($C170*M170))</f>
        <v xml:space="preserve"> </v>
      </c>
      <c r="Q170" s="136" t="str">
        <f>IF(Data!$B170= 0, " ",($C170*N170))</f>
        <v xml:space="preserve"> </v>
      </c>
    </row>
    <row r="171" spans="2:17">
      <c r="B171" s="130" t="str">
        <f>IF(Data!$B171= 0, " ",Data!B171)</f>
        <v xml:space="preserve"> </v>
      </c>
      <c r="C171" s="130" t="str">
        <f>IF(Data!$B171= 0, " ",Data!C171)</f>
        <v xml:space="preserve"> </v>
      </c>
      <c r="D171" s="130" t="str">
        <f>IF(Data!$B171= 0, " ",LN(C171))</f>
        <v xml:space="preserve"> </v>
      </c>
      <c r="E171" s="130" t="str">
        <f>IF(Data!$B171= 0, " ",ROW(B171)-1)</f>
        <v xml:space="preserve"> </v>
      </c>
      <c r="F171" s="130" t="str">
        <f>IF(Data!$B171= 0, " ",($C171-$T$5)^2)</f>
        <v xml:space="preserve"> </v>
      </c>
      <c r="G171" s="130" t="str">
        <f>IF(Data!$B171= 0, " ",($C171-$T$5)^3)</f>
        <v xml:space="preserve"> </v>
      </c>
      <c r="H171" s="130" t="str">
        <f>IF(Data!$B171= 0, " ",($C171-$T$5)^4)</f>
        <v xml:space="preserve"> </v>
      </c>
      <c r="I171" s="135" t="str">
        <f>IF(Data!$B171= 0, " ",(D171-$U$5)^2)</f>
        <v xml:space="preserve"> </v>
      </c>
      <c r="J171" s="135" t="str">
        <f>IF(Data!$B171= 0, " ",(D171-$U$5)^3)</f>
        <v xml:space="preserve"> </v>
      </c>
      <c r="K171" s="135" t="str">
        <f>IF(Data!$B171= 0, " ",(E171-0.35)/$T$4)</f>
        <v xml:space="preserve"> </v>
      </c>
      <c r="L171" s="135" t="str">
        <f>IF(Data!$B171= 0, " ",(1-K171))</f>
        <v xml:space="preserve"> </v>
      </c>
      <c r="M171" s="135" t="str">
        <f>IF(Data!$B171= 0, " ",(1-$K171)^2)</f>
        <v xml:space="preserve"> </v>
      </c>
      <c r="N171" s="135" t="str">
        <f>IF(Data!$B171= 0, " ",(1-$K171)^3)</f>
        <v xml:space="preserve"> </v>
      </c>
      <c r="O171" s="136" t="str">
        <f>IF(Data!$B171= 0, " ",($C171*L171))</f>
        <v xml:space="preserve"> </v>
      </c>
      <c r="P171" s="136" t="str">
        <f>IF(Data!$B171= 0, " ",($C171*M171))</f>
        <v xml:space="preserve"> </v>
      </c>
      <c r="Q171" s="136" t="str">
        <f>IF(Data!$B171= 0, " ",($C171*N171))</f>
        <v xml:space="preserve"> </v>
      </c>
    </row>
    <row r="172" spans="2:17">
      <c r="B172" s="130" t="str">
        <f>IF(Data!$B172= 0, " ",Data!B172)</f>
        <v xml:space="preserve"> </v>
      </c>
      <c r="C172" s="130" t="str">
        <f>IF(Data!$B172= 0, " ",Data!C172)</f>
        <v xml:space="preserve"> </v>
      </c>
      <c r="D172" s="130" t="str">
        <f>IF(Data!$B172= 0, " ",LN(C172))</f>
        <v xml:space="preserve"> </v>
      </c>
      <c r="E172" s="130" t="str">
        <f>IF(Data!$B172= 0, " ",ROW(B172)-1)</f>
        <v xml:space="preserve"> </v>
      </c>
      <c r="F172" s="130" t="str">
        <f>IF(Data!$B172= 0, " ",($C172-$T$5)^2)</f>
        <v xml:space="preserve"> </v>
      </c>
      <c r="G172" s="130" t="str">
        <f>IF(Data!$B172= 0, " ",($C172-$T$5)^3)</f>
        <v xml:space="preserve"> </v>
      </c>
      <c r="H172" s="130" t="str">
        <f>IF(Data!$B172= 0, " ",($C172-$T$5)^4)</f>
        <v xml:space="preserve"> </v>
      </c>
      <c r="I172" s="135" t="str">
        <f>IF(Data!$B172= 0, " ",(D172-$U$5)^2)</f>
        <v xml:space="preserve"> </v>
      </c>
      <c r="J172" s="135" t="str">
        <f>IF(Data!$B172= 0, " ",(D172-$U$5)^3)</f>
        <v xml:space="preserve"> </v>
      </c>
      <c r="K172" s="135" t="str">
        <f>IF(Data!$B172= 0, " ",(E172-0.35)/$T$4)</f>
        <v xml:space="preserve"> </v>
      </c>
      <c r="L172" s="135" t="str">
        <f>IF(Data!$B172= 0, " ",(1-K172))</f>
        <v xml:space="preserve"> </v>
      </c>
      <c r="M172" s="135" t="str">
        <f>IF(Data!$B172= 0, " ",(1-$K172)^2)</f>
        <v xml:space="preserve"> </v>
      </c>
      <c r="N172" s="135" t="str">
        <f>IF(Data!$B172= 0, " ",(1-$K172)^3)</f>
        <v xml:space="preserve"> </v>
      </c>
      <c r="O172" s="136" t="str">
        <f>IF(Data!$B172= 0, " ",($C172*L172))</f>
        <v xml:space="preserve"> </v>
      </c>
      <c r="P172" s="136" t="str">
        <f>IF(Data!$B172= 0, " ",($C172*M172))</f>
        <v xml:space="preserve"> </v>
      </c>
      <c r="Q172" s="136" t="str">
        <f>IF(Data!$B172= 0, " ",($C172*N172))</f>
        <v xml:space="preserve"> </v>
      </c>
    </row>
    <row r="173" spans="2:17">
      <c r="B173" s="130" t="str">
        <f>IF(Data!$B173= 0, " ",Data!B173)</f>
        <v xml:space="preserve"> </v>
      </c>
      <c r="C173" s="130" t="str">
        <f>IF(Data!$B173= 0, " ",Data!C173)</f>
        <v xml:space="preserve"> </v>
      </c>
      <c r="D173" s="130" t="str">
        <f>IF(Data!$B173= 0, " ",LN(C173))</f>
        <v xml:space="preserve"> </v>
      </c>
      <c r="E173" s="130" t="str">
        <f>IF(Data!$B173= 0, " ",ROW(B173)-1)</f>
        <v xml:space="preserve"> </v>
      </c>
      <c r="F173" s="130" t="str">
        <f>IF(Data!$B173= 0, " ",($C173-$T$5)^2)</f>
        <v xml:space="preserve"> </v>
      </c>
      <c r="G173" s="130" t="str">
        <f>IF(Data!$B173= 0, " ",($C173-$T$5)^3)</f>
        <v xml:space="preserve"> </v>
      </c>
      <c r="H173" s="130" t="str">
        <f>IF(Data!$B173= 0, " ",($C173-$T$5)^4)</f>
        <v xml:space="preserve"> </v>
      </c>
      <c r="I173" s="135" t="str">
        <f>IF(Data!$B173= 0, " ",(D173-$U$5)^2)</f>
        <v xml:space="preserve"> </v>
      </c>
      <c r="J173" s="135" t="str">
        <f>IF(Data!$B173= 0, " ",(D173-$U$5)^3)</f>
        <v xml:space="preserve"> </v>
      </c>
      <c r="K173" s="135" t="str">
        <f>IF(Data!$B173= 0, " ",(E173-0.35)/$T$4)</f>
        <v xml:space="preserve"> </v>
      </c>
      <c r="L173" s="135" t="str">
        <f>IF(Data!$B173= 0, " ",(1-K173))</f>
        <v xml:space="preserve"> </v>
      </c>
      <c r="M173" s="135" t="str">
        <f>IF(Data!$B173= 0, " ",(1-$K173)^2)</f>
        <v xml:space="preserve"> </v>
      </c>
      <c r="N173" s="135" t="str">
        <f>IF(Data!$B173= 0, " ",(1-$K173)^3)</f>
        <v xml:space="preserve"> </v>
      </c>
      <c r="O173" s="136" t="str">
        <f>IF(Data!$B173= 0, " ",($C173*L173))</f>
        <v xml:space="preserve"> </v>
      </c>
      <c r="P173" s="136" t="str">
        <f>IF(Data!$B173= 0, " ",($C173*M173))</f>
        <v xml:space="preserve"> </v>
      </c>
      <c r="Q173" s="136" t="str">
        <f>IF(Data!$B173= 0, " ",($C173*N173))</f>
        <v xml:space="preserve"> </v>
      </c>
    </row>
    <row r="174" spans="2:17">
      <c r="B174" s="130" t="str">
        <f>IF(Data!$B174= 0, " ",Data!B174)</f>
        <v xml:space="preserve"> </v>
      </c>
      <c r="C174" s="130" t="str">
        <f>IF(Data!$B174= 0, " ",Data!C174)</f>
        <v xml:space="preserve"> </v>
      </c>
      <c r="D174" s="130" t="str">
        <f>IF(Data!$B174= 0, " ",LN(C174))</f>
        <v xml:space="preserve"> </v>
      </c>
      <c r="E174" s="130" t="str">
        <f>IF(Data!$B174= 0, " ",ROW(B174)-1)</f>
        <v xml:space="preserve"> </v>
      </c>
      <c r="F174" s="130" t="str">
        <f>IF(Data!$B174= 0, " ",($C174-$T$5)^2)</f>
        <v xml:space="preserve"> </v>
      </c>
      <c r="G174" s="130" t="str">
        <f>IF(Data!$B174= 0, " ",($C174-$T$5)^3)</f>
        <v xml:space="preserve"> </v>
      </c>
      <c r="H174" s="130" t="str">
        <f>IF(Data!$B174= 0, " ",($C174-$T$5)^4)</f>
        <v xml:space="preserve"> </v>
      </c>
      <c r="I174" s="135" t="str">
        <f>IF(Data!$B174= 0, " ",(D174-$U$5)^2)</f>
        <v xml:space="preserve"> </v>
      </c>
      <c r="J174" s="135" t="str">
        <f>IF(Data!$B174= 0, " ",(D174-$U$5)^3)</f>
        <v xml:space="preserve"> </v>
      </c>
      <c r="K174" s="135" t="str">
        <f>IF(Data!$B174= 0, " ",(E174-0.35)/$T$4)</f>
        <v xml:space="preserve"> </v>
      </c>
      <c r="L174" s="135" t="str">
        <f>IF(Data!$B174= 0, " ",(1-K174))</f>
        <v xml:space="preserve"> </v>
      </c>
      <c r="M174" s="135" t="str">
        <f>IF(Data!$B174= 0, " ",(1-$K174)^2)</f>
        <v xml:space="preserve"> </v>
      </c>
      <c r="N174" s="135" t="str">
        <f>IF(Data!$B174= 0, " ",(1-$K174)^3)</f>
        <v xml:space="preserve"> </v>
      </c>
      <c r="O174" s="136" t="str">
        <f>IF(Data!$B174= 0, " ",($C174*L174))</f>
        <v xml:space="preserve"> </v>
      </c>
      <c r="P174" s="136" t="str">
        <f>IF(Data!$B174= 0, " ",($C174*M174))</f>
        <v xml:space="preserve"> </v>
      </c>
      <c r="Q174" s="136" t="str">
        <f>IF(Data!$B174= 0, " ",($C174*N174))</f>
        <v xml:space="preserve"> </v>
      </c>
    </row>
    <row r="175" spans="2:17">
      <c r="B175" s="130" t="str">
        <f>IF(Data!$B175= 0, " ",Data!B175)</f>
        <v xml:space="preserve"> </v>
      </c>
      <c r="C175" s="130" t="str">
        <f>IF(Data!$B175= 0, " ",Data!C175)</f>
        <v xml:space="preserve"> </v>
      </c>
      <c r="D175" s="130" t="str">
        <f>IF(Data!$B175= 0, " ",LN(C175))</f>
        <v xml:space="preserve"> </v>
      </c>
      <c r="E175" s="130" t="str">
        <f>IF(Data!$B175= 0, " ",ROW(B175)-1)</f>
        <v xml:space="preserve"> </v>
      </c>
      <c r="F175" s="130" t="str">
        <f>IF(Data!$B175= 0, " ",($C175-$T$5)^2)</f>
        <v xml:space="preserve"> </v>
      </c>
      <c r="G175" s="130" t="str">
        <f>IF(Data!$B175= 0, " ",($C175-$T$5)^3)</f>
        <v xml:space="preserve"> </v>
      </c>
      <c r="H175" s="130" t="str">
        <f>IF(Data!$B175= 0, " ",($C175-$T$5)^4)</f>
        <v xml:space="preserve"> </v>
      </c>
      <c r="I175" s="135" t="str">
        <f>IF(Data!$B175= 0, " ",(D175-$U$5)^2)</f>
        <v xml:space="preserve"> </v>
      </c>
      <c r="J175" s="135" t="str">
        <f>IF(Data!$B175= 0, " ",(D175-$U$5)^3)</f>
        <v xml:space="preserve"> </v>
      </c>
      <c r="K175" s="135" t="str">
        <f>IF(Data!$B175= 0, " ",(E175-0.35)/$T$4)</f>
        <v xml:space="preserve"> </v>
      </c>
      <c r="L175" s="135" t="str">
        <f>IF(Data!$B175= 0, " ",(1-K175))</f>
        <v xml:space="preserve"> </v>
      </c>
      <c r="M175" s="135" t="str">
        <f>IF(Data!$B175= 0, " ",(1-$K175)^2)</f>
        <v xml:space="preserve"> </v>
      </c>
      <c r="N175" s="135" t="str">
        <f>IF(Data!$B175= 0, " ",(1-$K175)^3)</f>
        <v xml:space="preserve"> </v>
      </c>
      <c r="O175" s="136" t="str">
        <f>IF(Data!$B175= 0, " ",($C175*L175))</f>
        <v xml:space="preserve"> </v>
      </c>
      <c r="P175" s="136" t="str">
        <f>IF(Data!$B175= 0, " ",($C175*M175))</f>
        <v xml:space="preserve"> </v>
      </c>
      <c r="Q175" s="136" t="str">
        <f>IF(Data!$B175= 0, " ",($C175*N175))</f>
        <v xml:space="preserve"> </v>
      </c>
    </row>
    <row r="176" spans="2:17">
      <c r="B176" s="130" t="str">
        <f>IF(Data!$B176= 0, " ",Data!B176)</f>
        <v xml:space="preserve"> </v>
      </c>
      <c r="C176" s="130" t="str">
        <f>IF(Data!$B176= 0, " ",Data!C176)</f>
        <v xml:space="preserve"> </v>
      </c>
      <c r="D176" s="130" t="str">
        <f>IF(Data!$B176= 0, " ",LN(C176))</f>
        <v xml:space="preserve"> </v>
      </c>
      <c r="E176" s="130" t="str">
        <f>IF(Data!$B176= 0, " ",ROW(B176)-1)</f>
        <v xml:space="preserve"> </v>
      </c>
      <c r="F176" s="130" t="str">
        <f>IF(Data!$B176= 0, " ",($C176-$T$5)^2)</f>
        <v xml:space="preserve"> </v>
      </c>
      <c r="G176" s="130" t="str">
        <f>IF(Data!$B176= 0, " ",($C176-$T$5)^3)</f>
        <v xml:space="preserve"> </v>
      </c>
      <c r="H176" s="130" t="str">
        <f>IF(Data!$B176= 0, " ",($C176-$T$5)^4)</f>
        <v xml:space="preserve"> </v>
      </c>
      <c r="I176" s="135" t="str">
        <f>IF(Data!$B176= 0, " ",(D176-$U$5)^2)</f>
        <v xml:space="preserve"> </v>
      </c>
      <c r="J176" s="135" t="str">
        <f>IF(Data!$B176= 0, " ",(D176-$U$5)^3)</f>
        <v xml:space="preserve"> </v>
      </c>
      <c r="K176" s="135" t="str">
        <f>IF(Data!$B176= 0, " ",(E176-0.35)/$T$4)</f>
        <v xml:space="preserve"> </v>
      </c>
      <c r="L176" s="135" t="str">
        <f>IF(Data!$B176= 0, " ",(1-K176))</f>
        <v xml:space="preserve"> </v>
      </c>
      <c r="M176" s="135" t="str">
        <f>IF(Data!$B176= 0, " ",(1-$K176)^2)</f>
        <v xml:space="preserve"> </v>
      </c>
      <c r="N176" s="135" t="str">
        <f>IF(Data!$B176= 0, " ",(1-$K176)^3)</f>
        <v xml:space="preserve"> </v>
      </c>
      <c r="O176" s="136" t="str">
        <f>IF(Data!$B176= 0, " ",($C176*L176))</f>
        <v xml:space="preserve"> </v>
      </c>
      <c r="P176" s="136" t="str">
        <f>IF(Data!$B176= 0, " ",($C176*M176))</f>
        <v xml:space="preserve"> </v>
      </c>
      <c r="Q176" s="136" t="str">
        <f>IF(Data!$B176= 0, " ",($C176*N176))</f>
        <v xml:space="preserve"> </v>
      </c>
    </row>
    <row r="177" spans="2:17">
      <c r="B177" s="130" t="str">
        <f>IF(Data!$B177= 0, " ",Data!B177)</f>
        <v xml:space="preserve"> </v>
      </c>
      <c r="C177" s="130" t="str">
        <f>IF(Data!$B177= 0, " ",Data!C177)</f>
        <v xml:space="preserve"> </v>
      </c>
      <c r="D177" s="130" t="str">
        <f>IF(Data!$B177= 0, " ",LN(C177))</f>
        <v xml:space="preserve"> </v>
      </c>
      <c r="E177" s="130" t="str">
        <f>IF(Data!$B177= 0, " ",ROW(B177)-1)</f>
        <v xml:space="preserve"> </v>
      </c>
      <c r="F177" s="130" t="str">
        <f>IF(Data!$B177= 0, " ",($C177-$T$5)^2)</f>
        <v xml:space="preserve"> </v>
      </c>
      <c r="G177" s="130" t="str">
        <f>IF(Data!$B177= 0, " ",($C177-$T$5)^3)</f>
        <v xml:space="preserve"> </v>
      </c>
      <c r="H177" s="130" t="str">
        <f>IF(Data!$B177= 0, " ",($C177-$T$5)^4)</f>
        <v xml:space="preserve"> </v>
      </c>
      <c r="I177" s="135" t="str">
        <f>IF(Data!$B177= 0, " ",(D177-$U$5)^2)</f>
        <v xml:space="preserve"> </v>
      </c>
      <c r="J177" s="135" t="str">
        <f>IF(Data!$B177= 0, " ",(D177-$U$5)^3)</f>
        <v xml:space="preserve"> </v>
      </c>
      <c r="K177" s="135" t="str">
        <f>IF(Data!$B177= 0, " ",(E177-0.35)/$T$4)</f>
        <v xml:space="preserve"> </v>
      </c>
      <c r="L177" s="135" t="str">
        <f>IF(Data!$B177= 0, " ",(1-K177))</f>
        <v xml:space="preserve"> </v>
      </c>
      <c r="M177" s="135" t="str">
        <f>IF(Data!$B177= 0, " ",(1-$K177)^2)</f>
        <v xml:space="preserve"> </v>
      </c>
      <c r="N177" s="135" t="str">
        <f>IF(Data!$B177= 0, " ",(1-$K177)^3)</f>
        <v xml:space="preserve"> </v>
      </c>
      <c r="O177" s="136" t="str">
        <f>IF(Data!$B177= 0, " ",($C177*L177))</f>
        <v xml:space="preserve"> </v>
      </c>
      <c r="P177" s="136" t="str">
        <f>IF(Data!$B177= 0, " ",($C177*M177))</f>
        <v xml:space="preserve"> </v>
      </c>
      <c r="Q177" s="136" t="str">
        <f>IF(Data!$B177= 0, " ",($C177*N177))</f>
        <v xml:space="preserve"> </v>
      </c>
    </row>
    <row r="178" spans="2:17">
      <c r="B178" s="130" t="str">
        <f>IF(Data!$B178= 0, " ",Data!B178)</f>
        <v xml:space="preserve"> </v>
      </c>
      <c r="C178" s="130" t="str">
        <f>IF(Data!$B178= 0, " ",Data!C178)</f>
        <v xml:space="preserve"> </v>
      </c>
      <c r="D178" s="130" t="str">
        <f>IF(Data!$B178= 0, " ",LN(C178))</f>
        <v xml:space="preserve"> </v>
      </c>
      <c r="E178" s="130" t="str">
        <f>IF(Data!$B178= 0, " ",ROW(B178)-1)</f>
        <v xml:space="preserve"> </v>
      </c>
      <c r="F178" s="130" t="str">
        <f>IF(Data!$B178= 0, " ",($C178-$T$5)^2)</f>
        <v xml:space="preserve"> </v>
      </c>
      <c r="G178" s="130" t="str">
        <f>IF(Data!$B178= 0, " ",($C178-$T$5)^3)</f>
        <v xml:space="preserve"> </v>
      </c>
      <c r="H178" s="130" t="str">
        <f>IF(Data!$B178= 0, " ",($C178-$T$5)^4)</f>
        <v xml:space="preserve"> </v>
      </c>
      <c r="I178" s="135" t="str">
        <f>IF(Data!$B178= 0, " ",(D178-$U$5)^2)</f>
        <v xml:space="preserve"> </v>
      </c>
      <c r="J178" s="135" t="str">
        <f>IF(Data!$B178= 0, " ",(D178-$U$5)^3)</f>
        <v xml:space="preserve"> </v>
      </c>
      <c r="K178" s="135" t="str">
        <f>IF(Data!$B178= 0, " ",(E178-0.35)/$T$4)</f>
        <v xml:space="preserve"> </v>
      </c>
      <c r="L178" s="135" t="str">
        <f>IF(Data!$B178= 0, " ",(1-K178))</f>
        <v xml:space="preserve"> </v>
      </c>
      <c r="M178" s="135" t="str">
        <f>IF(Data!$B178= 0, " ",(1-$K178)^2)</f>
        <v xml:space="preserve"> </v>
      </c>
      <c r="N178" s="135" t="str">
        <f>IF(Data!$B178= 0, " ",(1-$K178)^3)</f>
        <v xml:space="preserve"> </v>
      </c>
      <c r="O178" s="136" t="str">
        <f>IF(Data!$B178= 0, " ",($C178*L178))</f>
        <v xml:space="preserve"> </v>
      </c>
      <c r="P178" s="136" t="str">
        <f>IF(Data!$B178= 0, " ",($C178*M178))</f>
        <v xml:space="preserve"> </v>
      </c>
      <c r="Q178" s="136" t="str">
        <f>IF(Data!$B178= 0, " ",($C178*N178))</f>
        <v xml:space="preserve"> </v>
      </c>
    </row>
    <row r="179" spans="2:17">
      <c r="B179" s="130" t="str">
        <f>IF(Data!$B179= 0, " ",Data!B179)</f>
        <v xml:space="preserve"> </v>
      </c>
      <c r="C179" s="130" t="str">
        <f>IF(Data!$B179= 0, " ",Data!C179)</f>
        <v xml:space="preserve"> </v>
      </c>
      <c r="D179" s="130" t="str">
        <f>IF(Data!$B179= 0, " ",LN(C179))</f>
        <v xml:space="preserve"> </v>
      </c>
      <c r="E179" s="130" t="str">
        <f>IF(Data!$B179= 0, " ",ROW(B179)-1)</f>
        <v xml:space="preserve"> </v>
      </c>
      <c r="F179" s="130" t="str">
        <f>IF(Data!$B179= 0, " ",($C179-$T$5)^2)</f>
        <v xml:space="preserve"> </v>
      </c>
      <c r="G179" s="130" t="str">
        <f>IF(Data!$B179= 0, " ",($C179-$T$5)^3)</f>
        <v xml:space="preserve"> </v>
      </c>
      <c r="H179" s="130" t="str">
        <f>IF(Data!$B179= 0, " ",($C179-$T$5)^4)</f>
        <v xml:space="preserve"> </v>
      </c>
      <c r="I179" s="135" t="str">
        <f>IF(Data!$B179= 0, " ",(D179-$U$5)^2)</f>
        <v xml:space="preserve"> </v>
      </c>
      <c r="J179" s="135" t="str">
        <f>IF(Data!$B179= 0, " ",(D179-$U$5)^3)</f>
        <v xml:space="preserve"> </v>
      </c>
      <c r="K179" s="135" t="str">
        <f>IF(Data!$B179= 0, " ",(E179-0.35)/$T$4)</f>
        <v xml:space="preserve"> </v>
      </c>
      <c r="L179" s="135" t="str">
        <f>IF(Data!$B179= 0, " ",(1-K179))</f>
        <v xml:space="preserve"> </v>
      </c>
      <c r="M179" s="135" t="str">
        <f>IF(Data!$B179= 0, " ",(1-$K179)^2)</f>
        <v xml:space="preserve"> </v>
      </c>
      <c r="N179" s="135" t="str">
        <f>IF(Data!$B179= 0, " ",(1-$K179)^3)</f>
        <v xml:space="preserve"> </v>
      </c>
      <c r="O179" s="136" t="str">
        <f>IF(Data!$B179= 0, " ",($C179*L179))</f>
        <v xml:space="preserve"> </v>
      </c>
      <c r="P179" s="136" t="str">
        <f>IF(Data!$B179= 0, " ",($C179*M179))</f>
        <v xml:space="preserve"> </v>
      </c>
      <c r="Q179" s="136" t="str">
        <f>IF(Data!$B179= 0, " ",($C179*N179))</f>
        <v xml:space="preserve"> </v>
      </c>
    </row>
    <row r="180" spans="2:17">
      <c r="B180" s="130" t="str">
        <f>IF(Data!$B180= 0, " ",Data!B180)</f>
        <v xml:space="preserve"> </v>
      </c>
      <c r="C180" s="130" t="str">
        <f>IF(Data!$B180= 0, " ",Data!C180)</f>
        <v xml:space="preserve"> </v>
      </c>
      <c r="D180" s="130" t="str">
        <f>IF(Data!$B180= 0, " ",LN(C180))</f>
        <v xml:space="preserve"> </v>
      </c>
      <c r="E180" s="130" t="str">
        <f>IF(Data!$B180= 0, " ",ROW(B180)-1)</f>
        <v xml:space="preserve"> </v>
      </c>
      <c r="F180" s="130" t="str">
        <f>IF(Data!$B180= 0, " ",($C180-$T$5)^2)</f>
        <v xml:space="preserve"> </v>
      </c>
      <c r="G180" s="130" t="str">
        <f>IF(Data!$B180= 0, " ",($C180-$T$5)^3)</f>
        <v xml:space="preserve"> </v>
      </c>
      <c r="H180" s="130" t="str">
        <f>IF(Data!$B180= 0, " ",($C180-$T$5)^4)</f>
        <v xml:space="preserve"> </v>
      </c>
      <c r="I180" s="135" t="str">
        <f>IF(Data!$B180= 0, " ",(D180-$U$5)^2)</f>
        <v xml:space="preserve"> </v>
      </c>
      <c r="J180" s="135" t="str">
        <f>IF(Data!$B180= 0, " ",(D180-$U$5)^3)</f>
        <v xml:space="preserve"> </v>
      </c>
      <c r="K180" s="135" t="str">
        <f>IF(Data!$B180= 0, " ",(E180-0.35)/$T$4)</f>
        <v xml:space="preserve"> </v>
      </c>
      <c r="L180" s="135" t="str">
        <f>IF(Data!$B180= 0, " ",(1-K180))</f>
        <v xml:space="preserve"> </v>
      </c>
      <c r="M180" s="135" t="str">
        <f>IF(Data!$B180= 0, " ",(1-$K180)^2)</f>
        <v xml:space="preserve"> </v>
      </c>
      <c r="N180" s="135" t="str">
        <f>IF(Data!$B180= 0, " ",(1-$K180)^3)</f>
        <v xml:space="preserve"> </v>
      </c>
      <c r="O180" s="136" t="str">
        <f>IF(Data!$B180= 0, " ",($C180*L180))</f>
        <v xml:space="preserve"> </v>
      </c>
      <c r="P180" s="136" t="str">
        <f>IF(Data!$B180= 0, " ",($C180*M180))</f>
        <v xml:space="preserve"> </v>
      </c>
      <c r="Q180" s="136" t="str">
        <f>IF(Data!$B180= 0, " ",($C180*N180))</f>
        <v xml:space="preserve"> </v>
      </c>
    </row>
    <row r="181" spans="2:17">
      <c r="B181" s="130" t="str">
        <f>IF(Data!$B181= 0, " ",Data!B181)</f>
        <v xml:space="preserve"> </v>
      </c>
      <c r="C181" s="130" t="str">
        <f>IF(Data!$B181= 0, " ",Data!C181)</f>
        <v xml:space="preserve"> </v>
      </c>
      <c r="D181" s="130" t="str">
        <f>IF(Data!$B181= 0, " ",LN(C181))</f>
        <v xml:space="preserve"> </v>
      </c>
      <c r="E181" s="130" t="str">
        <f>IF(Data!$B181= 0, " ",ROW(B181)-1)</f>
        <v xml:space="preserve"> </v>
      </c>
      <c r="F181" s="130" t="str">
        <f>IF(Data!$B181= 0, " ",($C181-$T$5)^2)</f>
        <v xml:space="preserve"> </v>
      </c>
      <c r="G181" s="130" t="str">
        <f>IF(Data!$B181= 0, " ",($C181-$T$5)^3)</f>
        <v xml:space="preserve"> </v>
      </c>
      <c r="H181" s="130" t="str">
        <f>IF(Data!$B181= 0, " ",($C181-$T$5)^4)</f>
        <v xml:space="preserve"> </v>
      </c>
      <c r="I181" s="135" t="str">
        <f>IF(Data!$B181= 0, " ",(D181-$U$5)^2)</f>
        <v xml:space="preserve"> </v>
      </c>
      <c r="J181" s="135" t="str">
        <f>IF(Data!$B181= 0, " ",(D181-$U$5)^3)</f>
        <v xml:space="preserve"> </v>
      </c>
      <c r="K181" s="135" t="str">
        <f>IF(Data!$B181= 0, " ",(E181-0.35)/$T$4)</f>
        <v xml:space="preserve"> </v>
      </c>
      <c r="L181" s="135" t="str">
        <f>IF(Data!$B181= 0, " ",(1-K181))</f>
        <v xml:space="preserve"> </v>
      </c>
      <c r="M181" s="135" t="str">
        <f>IF(Data!$B181= 0, " ",(1-$K181)^2)</f>
        <v xml:space="preserve"> </v>
      </c>
      <c r="N181" s="135" t="str">
        <f>IF(Data!$B181= 0, " ",(1-$K181)^3)</f>
        <v xml:space="preserve"> </v>
      </c>
      <c r="O181" s="136" t="str">
        <f>IF(Data!$B181= 0, " ",($C181*L181))</f>
        <v xml:space="preserve"> </v>
      </c>
      <c r="P181" s="136" t="str">
        <f>IF(Data!$B181= 0, " ",($C181*M181))</f>
        <v xml:space="preserve"> </v>
      </c>
      <c r="Q181" s="136" t="str">
        <f>IF(Data!$B181= 0, " ",($C181*N181))</f>
        <v xml:space="preserve"> </v>
      </c>
    </row>
    <row r="182" spans="2:17">
      <c r="B182" s="130" t="str">
        <f>IF(Data!$B182= 0, " ",Data!B182)</f>
        <v xml:space="preserve"> </v>
      </c>
      <c r="C182" s="130" t="str">
        <f>IF(Data!$B182= 0, " ",Data!C182)</f>
        <v xml:space="preserve"> </v>
      </c>
      <c r="D182" s="130" t="str">
        <f>IF(Data!$B182= 0, " ",LN(C182))</f>
        <v xml:space="preserve"> </v>
      </c>
      <c r="E182" s="130" t="str">
        <f>IF(Data!$B182= 0, " ",ROW(B182)-1)</f>
        <v xml:space="preserve"> </v>
      </c>
      <c r="F182" s="130" t="str">
        <f>IF(Data!$B182= 0, " ",($C182-$T$5)^2)</f>
        <v xml:space="preserve"> </v>
      </c>
      <c r="G182" s="130" t="str">
        <f>IF(Data!$B182= 0, " ",($C182-$T$5)^3)</f>
        <v xml:space="preserve"> </v>
      </c>
      <c r="H182" s="130" t="str">
        <f>IF(Data!$B182= 0, " ",($C182-$T$5)^4)</f>
        <v xml:space="preserve"> </v>
      </c>
      <c r="I182" s="135" t="str">
        <f>IF(Data!$B182= 0, " ",(D182-$U$5)^2)</f>
        <v xml:space="preserve"> </v>
      </c>
      <c r="J182" s="135" t="str">
        <f>IF(Data!$B182= 0, " ",(D182-$U$5)^3)</f>
        <v xml:space="preserve"> </v>
      </c>
      <c r="K182" s="135" t="str">
        <f>IF(Data!$B182= 0, " ",(E182-0.35)/$T$4)</f>
        <v xml:space="preserve"> </v>
      </c>
      <c r="L182" s="135" t="str">
        <f>IF(Data!$B182= 0, " ",(1-K182))</f>
        <v xml:space="preserve"> </v>
      </c>
      <c r="M182" s="135" t="str">
        <f>IF(Data!$B182= 0, " ",(1-$K182)^2)</f>
        <v xml:space="preserve"> </v>
      </c>
      <c r="N182" s="135" t="str">
        <f>IF(Data!$B182= 0, " ",(1-$K182)^3)</f>
        <v xml:space="preserve"> </v>
      </c>
      <c r="O182" s="136" t="str">
        <f>IF(Data!$B182= 0, " ",($C182*L182))</f>
        <v xml:space="preserve"> </v>
      </c>
      <c r="P182" s="136" t="str">
        <f>IF(Data!$B182= 0, " ",($C182*M182))</f>
        <v xml:space="preserve"> </v>
      </c>
      <c r="Q182" s="136" t="str">
        <f>IF(Data!$B182= 0, " ",($C182*N182))</f>
        <v xml:space="preserve"> </v>
      </c>
    </row>
    <row r="183" spans="2:17">
      <c r="B183" s="130" t="str">
        <f>IF(Data!$B183= 0, " ",Data!B183)</f>
        <v xml:space="preserve"> </v>
      </c>
      <c r="C183" s="130" t="str">
        <f>IF(Data!$B183= 0, " ",Data!C183)</f>
        <v xml:space="preserve"> </v>
      </c>
      <c r="D183" s="130" t="str">
        <f>IF(Data!$B183= 0, " ",LN(C183))</f>
        <v xml:space="preserve"> </v>
      </c>
      <c r="E183" s="130" t="str">
        <f>IF(Data!$B183= 0, " ",ROW(B183)-1)</f>
        <v xml:space="preserve"> </v>
      </c>
      <c r="F183" s="130" t="str">
        <f>IF(Data!$B183= 0, " ",($C183-$T$5)^2)</f>
        <v xml:space="preserve"> </v>
      </c>
      <c r="G183" s="130" t="str">
        <f>IF(Data!$B183= 0, " ",($C183-$T$5)^3)</f>
        <v xml:space="preserve"> </v>
      </c>
      <c r="H183" s="130" t="str">
        <f>IF(Data!$B183= 0, " ",($C183-$T$5)^4)</f>
        <v xml:space="preserve"> </v>
      </c>
      <c r="I183" s="135" t="str">
        <f>IF(Data!$B183= 0, " ",(D183-$U$5)^2)</f>
        <v xml:space="preserve"> </v>
      </c>
      <c r="J183" s="135" t="str">
        <f>IF(Data!$B183= 0, " ",(D183-$U$5)^3)</f>
        <v xml:space="preserve"> </v>
      </c>
      <c r="K183" s="135" t="str">
        <f>IF(Data!$B183= 0, " ",(E183-0.35)/$T$4)</f>
        <v xml:space="preserve"> </v>
      </c>
      <c r="L183" s="135" t="str">
        <f>IF(Data!$B183= 0, " ",(1-K183))</f>
        <v xml:space="preserve"> </v>
      </c>
      <c r="M183" s="135" t="str">
        <f>IF(Data!$B183= 0, " ",(1-$K183)^2)</f>
        <v xml:space="preserve"> </v>
      </c>
      <c r="N183" s="135" t="str">
        <f>IF(Data!$B183= 0, " ",(1-$K183)^3)</f>
        <v xml:space="preserve"> </v>
      </c>
      <c r="O183" s="136" t="str">
        <f>IF(Data!$B183= 0, " ",($C183*L183))</f>
        <v xml:space="preserve"> </v>
      </c>
      <c r="P183" s="136" t="str">
        <f>IF(Data!$B183= 0, " ",($C183*M183))</f>
        <v xml:space="preserve"> </v>
      </c>
      <c r="Q183" s="136" t="str">
        <f>IF(Data!$B183= 0, " ",($C183*N183))</f>
        <v xml:space="preserve"> </v>
      </c>
    </row>
    <row r="184" spans="2:17">
      <c r="B184" s="130" t="str">
        <f>IF(Data!$B184= 0, " ",Data!B184)</f>
        <v xml:space="preserve"> </v>
      </c>
      <c r="C184" s="130" t="str">
        <f>IF(Data!$B184= 0, " ",Data!C184)</f>
        <v xml:space="preserve"> </v>
      </c>
      <c r="D184" s="130" t="str">
        <f>IF(Data!$B184= 0, " ",LN(C184))</f>
        <v xml:space="preserve"> </v>
      </c>
      <c r="E184" s="130" t="str">
        <f>IF(Data!$B184= 0, " ",ROW(B184)-1)</f>
        <v xml:space="preserve"> </v>
      </c>
      <c r="F184" s="130" t="str">
        <f>IF(Data!$B184= 0, " ",($C184-$T$5)^2)</f>
        <v xml:space="preserve"> </v>
      </c>
      <c r="G184" s="130" t="str">
        <f>IF(Data!$B184= 0, " ",($C184-$T$5)^3)</f>
        <v xml:space="preserve"> </v>
      </c>
      <c r="H184" s="130" t="str">
        <f>IF(Data!$B184= 0, " ",($C184-$T$5)^4)</f>
        <v xml:space="preserve"> </v>
      </c>
      <c r="I184" s="135" t="str">
        <f>IF(Data!$B184= 0, " ",(D184-$U$5)^2)</f>
        <v xml:space="preserve"> </v>
      </c>
      <c r="J184" s="135" t="str">
        <f>IF(Data!$B184= 0, " ",(D184-$U$5)^3)</f>
        <v xml:space="preserve"> </v>
      </c>
      <c r="K184" s="135" t="str">
        <f>IF(Data!$B184= 0, " ",(E184-0.35)/$T$4)</f>
        <v xml:space="preserve"> </v>
      </c>
      <c r="L184" s="135" t="str">
        <f>IF(Data!$B184= 0, " ",(1-K184))</f>
        <v xml:space="preserve"> </v>
      </c>
      <c r="M184" s="135" t="str">
        <f>IF(Data!$B184= 0, " ",(1-$K184)^2)</f>
        <v xml:space="preserve"> </v>
      </c>
      <c r="N184" s="135" t="str">
        <f>IF(Data!$B184= 0, " ",(1-$K184)^3)</f>
        <v xml:space="preserve"> </v>
      </c>
      <c r="O184" s="136" t="str">
        <f>IF(Data!$B184= 0, " ",($C184*L184))</f>
        <v xml:space="preserve"> </v>
      </c>
      <c r="P184" s="136" t="str">
        <f>IF(Data!$B184= 0, " ",($C184*M184))</f>
        <v xml:space="preserve"> </v>
      </c>
      <c r="Q184" s="136" t="str">
        <f>IF(Data!$B184= 0, " ",($C184*N184))</f>
        <v xml:space="preserve"> </v>
      </c>
    </row>
    <row r="185" spans="2:17">
      <c r="B185" s="130" t="str">
        <f>IF(Data!$B185= 0, " ",Data!B185)</f>
        <v xml:space="preserve"> </v>
      </c>
      <c r="C185" s="130" t="str">
        <f>IF(Data!$B185= 0, " ",Data!C185)</f>
        <v xml:space="preserve"> </v>
      </c>
      <c r="D185" s="130" t="str">
        <f>IF(Data!$B185= 0, " ",LN(C185))</f>
        <v xml:space="preserve"> </v>
      </c>
      <c r="E185" s="130" t="str">
        <f>IF(Data!$B185= 0, " ",ROW(B185)-1)</f>
        <v xml:space="preserve"> </v>
      </c>
      <c r="F185" s="130" t="str">
        <f>IF(Data!$B185= 0, " ",($C185-$T$5)^2)</f>
        <v xml:space="preserve"> </v>
      </c>
      <c r="G185" s="130" t="str">
        <f>IF(Data!$B185= 0, " ",($C185-$T$5)^3)</f>
        <v xml:space="preserve"> </v>
      </c>
      <c r="H185" s="130" t="str">
        <f>IF(Data!$B185= 0, " ",($C185-$T$5)^4)</f>
        <v xml:space="preserve"> </v>
      </c>
      <c r="I185" s="135" t="str">
        <f>IF(Data!$B185= 0, " ",(D185-$U$5)^2)</f>
        <v xml:space="preserve"> </v>
      </c>
      <c r="J185" s="135" t="str">
        <f>IF(Data!$B185= 0, " ",(D185-$U$5)^3)</f>
        <v xml:space="preserve"> </v>
      </c>
      <c r="K185" s="135" t="str">
        <f>IF(Data!$B185= 0, " ",(E185-0.35)/$T$4)</f>
        <v xml:space="preserve"> </v>
      </c>
      <c r="L185" s="135" t="str">
        <f>IF(Data!$B185= 0, " ",(1-K185))</f>
        <v xml:space="preserve"> </v>
      </c>
      <c r="M185" s="135" t="str">
        <f>IF(Data!$B185= 0, " ",(1-$K185)^2)</f>
        <v xml:space="preserve"> </v>
      </c>
      <c r="N185" s="135" t="str">
        <f>IF(Data!$B185= 0, " ",(1-$K185)^3)</f>
        <v xml:space="preserve"> </v>
      </c>
      <c r="O185" s="136" t="str">
        <f>IF(Data!$B185= 0, " ",($C185*L185))</f>
        <v xml:space="preserve"> </v>
      </c>
      <c r="P185" s="136" t="str">
        <f>IF(Data!$B185= 0, " ",($C185*M185))</f>
        <v xml:space="preserve"> </v>
      </c>
      <c r="Q185" s="136" t="str">
        <f>IF(Data!$B185= 0, " ",($C185*N185))</f>
        <v xml:space="preserve"> </v>
      </c>
    </row>
    <row r="186" spans="2:17">
      <c r="B186" s="130" t="str">
        <f>IF(Data!$B186= 0, " ",Data!B186)</f>
        <v xml:space="preserve"> </v>
      </c>
      <c r="C186" s="130" t="str">
        <f>IF(Data!$B186= 0, " ",Data!C186)</f>
        <v xml:space="preserve"> </v>
      </c>
      <c r="D186" s="130" t="str">
        <f>IF(Data!$B186= 0, " ",LN(C186))</f>
        <v xml:space="preserve"> </v>
      </c>
      <c r="E186" s="130" t="str">
        <f>IF(Data!$B186= 0, " ",ROW(B186)-1)</f>
        <v xml:space="preserve"> </v>
      </c>
      <c r="F186" s="130" t="str">
        <f>IF(Data!$B186= 0, " ",($C186-$T$5)^2)</f>
        <v xml:space="preserve"> </v>
      </c>
      <c r="G186" s="130" t="str">
        <f>IF(Data!$B186= 0, " ",($C186-$T$5)^3)</f>
        <v xml:space="preserve"> </v>
      </c>
      <c r="H186" s="130" t="str">
        <f>IF(Data!$B186= 0, " ",($C186-$T$5)^4)</f>
        <v xml:space="preserve"> </v>
      </c>
      <c r="I186" s="135" t="str">
        <f>IF(Data!$B186= 0, " ",(D186-$U$5)^2)</f>
        <v xml:space="preserve"> </v>
      </c>
      <c r="J186" s="135" t="str">
        <f>IF(Data!$B186= 0, " ",(D186-$U$5)^3)</f>
        <v xml:space="preserve"> </v>
      </c>
      <c r="K186" s="135" t="str">
        <f>IF(Data!$B186= 0, " ",(E186-0.35)/$T$4)</f>
        <v xml:space="preserve"> </v>
      </c>
      <c r="L186" s="135" t="str">
        <f>IF(Data!$B186= 0, " ",(1-K186))</f>
        <v xml:space="preserve"> </v>
      </c>
      <c r="M186" s="135" t="str">
        <f>IF(Data!$B186= 0, " ",(1-$K186)^2)</f>
        <v xml:space="preserve"> </v>
      </c>
      <c r="N186" s="135" t="str">
        <f>IF(Data!$B186= 0, " ",(1-$K186)^3)</f>
        <v xml:space="preserve"> </v>
      </c>
      <c r="O186" s="136" t="str">
        <f>IF(Data!$B186= 0, " ",($C186*L186))</f>
        <v xml:space="preserve"> </v>
      </c>
      <c r="P186" s="136" t="str">
        <f>IF(Data!$B186= 0, " ",($C186*M186))</f>
        <v xml:space="preserve"> </v>
      </c>
      <c r="Q186" s="136" t="str">
        <f>IF(Data!$B186= 0, " ",($C186*N186))</f>
        <v xml:space="preserve"> </v>
      </c>
    </row>
    <row r="187" spans="2:17">
      <c r="B187" s="130" t="str">
        <f>IF(Data!$B187= 0, " ",Data!B187)</f>
        <v xml:space="preserve"> </v>
      </c>
      <c r="C187" s="130" t="str">
        <f>IF(Data!$B187= 0, " ",Data!C187)</f>
        <v xml:space="preserve"> </v>
      </c>
      <c r="D187" s="130" t="str">
        <f>IF(Data!$B187= 0, " ",LN(C187))</f>
        <v xml:space="preserve"> </v>
      </c>
      <c r="E187" s="130" t="str">
        <f>IF(Data!$B187= 0, " ",ROW(B187)-1)</f>
        <v xml:space="preserve"> </v>
      </c>
      <c r="F187" s="130" t="str">
        <f>IF(Data!$B187= 0, " ",($C187-$T$5)^2)</f>
        <v xml:space="preserve"> </v>
      </c>
      <c r="G187" s="130" t="str">
        <f>IF(Data!$B187= 0, " ",($C187-$T$5)^3)</f>
        <v xml:space="preserve"> </v>
      </c>
      <c r="H187" s="130" t="str">
        <f>IF(Data!$B187= 0, " ",($C187-$T$5)^4)</f>
        <v xml:space="preserve"> </v>
      </c>
      <c r="I187" s="135" t="str">
        <f>IF(Data!$B187= 0, " ",(D187-$U$5)^2)</f>
        <v xml:space="preserve"> </v>
      </c>
      <c r="J187" s="135" t="str">
        <f>IF(Data!$B187= 0, " ",(D187-$U$5)^3)</f>
        <v xml:space="preserve"> </v>
      </c>
      <c r="K187" s="135" t="str">
        <f>IF(Data!$B187= 0, " ",(E187-0.35)/$T$4)</f>
        <v xml:space="preserve"> </v>
      </c>
      <c r="L187" s="135" t="str">
        <f>IF(Data!$B187= 0, " ",(1-K187))</f>
        <v xml:space="preserve"> </v>
      </c>
      <c r="M187" s="135" t="str">
        <f>IF(Data!$B187= 0, " ",(1-$K187)^2)</f>
        <v xml:space="preserve"> </v>
      </c>
      <c r="N187" s="135" t="str">
        <f>IF(Data!$B187= 0, " ",(1-$K187)^3)</f>
        <v xml:space="preserve"> </v>
      </c>
      <c r="O187" s="136" t="str">
        <f>IF(Data!$B187= 0, " ",($C187*L187))</f>
        <v xml:space="preserve"> </v>
      </c>
      <c r="P187" s="136" t="str">
        <f>IF(Data!$B187= 0, " ",($C187*M187))</f>
        <v xml:space="preserve"> </v>
      </c>
      <c r="Q187" s="136" t="str">
        <f>IF(Data!$B187= 0, " ",($C187*N187))</f>
        <v xml:space="preserve"> </v>
      </c>
    </row>
    <row r="188" spans="2:17">
      <c r="B188" s="130" t="str">
        <f>IF(Data!$B188= 0, " ",Data!B188)</f>
        <v xml:space="preserve"> </v>
      </c>
      <c r="C188" s="130" t="str">
        <f>IF(Data!$B188= 0, " ",Data!C188)</f>
        <v xml:space="preserve"> </v>
      </c>
      <c r="D188" s="130" t="str">
        <f>IF(Data!$B188= 0, " ",LN(C188))</f>
        <v xml:space="preserve"> </v>
      </c>
      <c r="E188" s="130" t="str">
        <f>IF(Data!$B188= 0, " ",ROW(B188)-1)</f>
        <v xml:space="preserve"> </v>
      </c>
      <c r="F188" s="130" t="str">
        <f>IF(Data!$B188= 0, " ",($C188-$T$5)^2)</f>
        <v xml:space="preserve"> </v>
      </c>
      <c r="G188" s="130" t="str">
        <f>IF(Data!$B188= 0, " ",($C188-$T$5)^3)</f>
        <v xml:space="preserve"> </v>
      </c>
      <c r="H188" s="130" t="str">
        <f>IF(Data!$B188= 0, " ",($C188-$T$5)^4)</f>
        <v xml:space="preserve"> </v>
      </c>
      <c r="I188" s="135" t="str">
        <f>IF(Data!$B188= 0, " ",(D188-$U$5)^2)</f>
        <v xml:space="preserve"> </v>
      </c>
      <c r="J188" s="135" t="str">
        <f>IF(Data!$B188= 0, " ",(D188-$U$5)^3)</f>
        <v xml:space="preserve"> </v>
      </c>
      <c r="K188" s="135" t="str">
        <f>IF(Data!$B188= 0, " ",(E188-0.35)/$T$4)</f>
        <v xml:space="preserve"> </v>
      </c>
      <c r="L188" s="135" t="str">
        <f>IF(Data!$B188= 0, " ",(1-K188))</f>
        <v xml:space="preserve"> </v>
      </c>
      <c r="M188" s="135" t="str">
        <f>IF(Data!$B188= 0, " ",(1-$K188)^2)</f>
        <v xml:space="preserve"> </v>
      </c>
      <c r="N188" s="135" t="str">
        <f>IF(Data!$B188= 0, " ",(1-$K188)^3)</f>
        <v xml:space="preserve"> </v>
      </c>
      <c r="O188" s="136" t="str">
        <f>IF(Data!$B188= 0, " ",($C188*L188))</f>
        <v xml:space="preserve"> </v>
      </c>
      <c r="P188" s="136" t="str">
        <f>IF(Data!$B188= 0, " ",($C188*M188))</f>
        <v xml:space="preserve"> </v>
      </c>
      <c r="Q188" s="136" t="str">
        <f>IF(Data!$B188= 0, " ",($C188*N188))</f>
        <v xml:space="preserve"> </v>
      </c>
    </row>
    <row r="189" spans="2:17">
      <c r="B189" s="130" t="str">
        <f>IF(Data!$B189= 0, " ",Data!B189)</f>
        <v xml:space="preserve"> </v>
      </c>
      <c r="C189" s="130" t="str">
        <f>IF(Data!$B189= 0, " ",Data!C189)</f>
        <v xml:space="preserve"> </v>
      </c>
      <c r="D189" s="130" t="str">
        <f>IF(Data!$B189= 0, " ",LN(C189))</f>
        <v xml:space="preserve"> </v>
      </c>
      <c r="E189" s="130" t="str">
        <f>IF(Data!$B189= 0, " ",ROW(B189)-1)</f>
        <v xml:space="preserve"> </v>
      </c>
      <c r="F189" s="130" t="str">
        <f>IF(Data!$B189= 0, " ",($C189-$T$5)^2)</f>
        <v xml:space="preserve"> </v>
      </c>
      <c r="G189" s="130" t="str">
        <f>IF(Data!$B189= 0, " ",($C189-$T$5)^3)</f>
        <v xml:space="preserve"> </v>
      </c>
      <c r="H189" s="130" t="str">
        <f>IF(Data!$B189= 0, " ",($C189-$T$5)^4)</f>
        <v xml:space="preserve"> </v>
      </c>
      <c r="I189" s="135" t="str">
        <f>IF(Data!$B189= 0, " ",(D189-$U$5)^2)</f>
        <v xml:space="preserve"> </v>
      </c>
      <c r="J189" s="135" t="str">
        <f>IF(Data!$B189= 0, " ",(D189-$U$5)^3)</f>
        <v xml:space="preserve"> </v>
      </c>
      <c r="K189" s="135" t="str">
        <f>IF(Data!$B189= 0, " ",(E189-0.35)/$T$4)</f>
        <v xml:space="preserve"> </v>
      </c>
      <c r="L189" s="135" t="str">
        <f>IF(Data!$B189= 0, " ",(1-K189))</f>
        <v xml:space="preserve"> </v>
      </c>
      <c r="M189" s="135" t="str">
        <f>IF(Data!$B189= 0, " ",(1-$K189)^2)</f>
        <v xml:space="preserve"> </v>
      </c>
      <c r="N189" s="135" t="str">
        <f>IF(Data!$B189= 0, " ",(1-$K189)^3)</f>
        <v xml:space="preserve"> </v>
      </c>
      <c r="O189" s="136" t="str">
        <f>IF(Data!$B189= 0, " ",($C189*L189))</f>
        <v xml:space="preserve"> </v>
      </c>
      <c r="P189" s="136" t="str">
        <f>IF(Data!$B189= 0, " ",($C189*M189))</f>
        <v xml:space="preserve"> </v>
      </c>
      <c r="Q189" s="136" t="str">
        <f>IF(Data!$B189= 0, " ",($C189*N189))</f>
        <v xml:space="preserve"> </v>
      </c>
    </row>
    <row r="190" spans="2:17">
      <c r="B190" s="130" t="str">
        <f>IF(Data!$B190= 0, " ",Data!B190)</f>
        <v xml:space="preserve"> </v>
      </c>
      <c r="C190" s="130" t="str">
        <f>IF(Data!$B190= 0, " ",Data!C190)</f>
        <v xml:space="preserve"> </v>
      </c>
      <c r="D190" s="130" t="str">
        <f>IF(Data!$B190= 0, " ",LN(C190))</f>
        <v xml:space="preserve"> </v>
      </c>
      <c r="E190" s="130" t="str">
        <f>IF(Data!$B190= 0, " ",ROW(B190)-1)</f>
        <v xml:space="preserve"> </v>
      </c>
      <c r="F190" s="130" t="str">
        <f>IF(Data!$B190= 0, " ",($C190-$T$5)^2)</f>
        <v xml:space="preserve"> </v>
      </c>
      <c r="G190" s="130" t="str">
        <f>IF(Data!$B190= 0, " ",($C190-$T$5)^3)</f>
        <v xml:space="preserve"> </v>
      </c>
      <c r="H190" s="130" t="str">
        <f>IF(Data!$B190= 0, " ",($C190-$T$5)^4)</f>
        <v xml:space="preserve"> </v>
      </c>
      <c r="I190" s="135" t="str">
        <f>IF(Data!$B190= 0, " ",(D190-$U$5)^2)</f>
        <v xml:space="preserve"> </v>
      </c>
      <c r="J190" s="135" t="str">
        <f>IF(Data!$B190= 0, " ",(D190-$U$5)^3)</f>
        <v xml:space="preserve"> </v>
      </c>
      <c r="K190" s="135" t="str">
        <f>IF(Data!$B190= 0, " ",(E190-0.35)/$T$4)</f>
        <v xml:space="preserve"> </v>
      </c>
      <c r="L190" s="135" t="str">
        <f>IF(Data!$B190= 0, " ",(1-K190))</f>
        <v xml:space="preserve"> </v>
      </c>
      <c r="M190" s="135" t="str">
        <f>IF(Data!$B190= 0, " ",(1-$K190)^2)</f>
        <v xml:space="preserve"> </v>
      </c>
      <c r="N190" s="135" t="str">
        <f>IF(Data!$B190= 0, " ",(1-$K190)^3)</f>
        <v xml:space="preserve"> </v>
      </c>
      <c r="O190" s="136" t="str">
        <f>IF(Data!$B190= 0, " ",($C190*L190))</f>
        <v xml:space="preserve"> </v>
      </c>
      <c r="P190" s="136" t="str">
        <f>IF(Data!$B190= 0, " ",($C190*M190))</f>
        <v xml:space="preserve"> </v>
      </c>
      <c r="Q190" s="136" t="str">
        <f>IF(Data!$B190= 0, " ",($C190*N190))</f>
        <v xml:space="preserve"> </v>
      </c>
    </row>
    <row r="191" spans="2:17">
      <c r="B191" s="130" t="str">
        <f>IF(Data!$B191= 0, " ",Data!B191)</f>
        <v xml:space="preserve"> </v>
      </c>
      <c r="C191" s="130" t="str">
        <f>IF(Data!$B191= 0, " ",Data!C191)</f>
        <v xml:space="preserve"> </v>
      </c>
      <c r="D191" s="130" t="str">
        <f>IF(Data!$B191= 0, " ",LN(C191))</f>
        <v xml:space="preserve"> </v>
      </c>
      <c r="E191" s="130" t="str">
        <f>IF(Data!$B191= 0, " ",ROW(B191)-1)</f>
        <v xml:space="preserve"> </v>
      </c>
      <c r="F191" s="130" t="str">
        <f>IF(Data!$B191= 0, " ",($C191-$T$5)^2)</f>
        <v xml:space="preserve"> </v>
      </c>
      <c r="G191" s="130" t="str">
        <f>IF(Data!$B191= 0, " ",($C191-$T$5)^3)</f>
        <v xml:space="preserve"> </v>
      </c>
      <c r="H191" s="130" t="str">
        <f>IF(Data!$B191= 0, " ",($C191-$T$5)^4)</f>
        <v xml:space="preserve"> </v>
      </c>
      <c r="I191" s="135" t="str">
        <f>IF(Data!$B191= 0, " ",(D191-$U$5)^2)</f>
        <v xml:space="preserve"> </v>
      </c>
      <c r="J191" s="135" t="str">
        <f>IF(Data!$B191= 0, " ",(D191-$U$5)^3)</f>
        <v xml:space="preserve"> </v>
      </c>
      <c r="K191" s="135" t="str">
        <f>IF(Data!$B191= 0, " ",(E191-0.35)/$T$4)</f>
        <v xml:space="preserve"> </v>
      </c>
      <c r="L191" s="135" t="str">
        <f>IF(Data!$B191= 0, " ",(1-K191))</f>
        <v xml:space="preserve"> </v>
      </c>
      <c r="M191" s="135" t="str">
        <f>IF(Data!$B191= 0, " ",(1-$K191)^2)</f>
        <v xml:space="preserve"> </v>
      </c>
      <c r="N191" s="135" t="str">
        <f>IF(Data!$B191= 0, " ",(1-$K191)^3)</f>
        <v xml:space="preserve"> </v>
      </c>
      <c r="O191" s="136" t="str">
        <f>IF(Data!$B191= 0, " ",($C191*L191))</f>
        <v xml:space="preserve"> </v>
      </c>
      <c r="P191" s="136" t="str">
        <f>IF(Data!$B191= 0, " ",($C191*M191))</f>
        <v xml:space="preserve"> </v>
      </c>
      <c r="Q191" s="136" t="str">
        <f>IF(Data!$B191= 0, " ",($C191*N191))</f>
        <v xml:space="preserve"> </v>
      </c>
    </row>
    <row r="192" spans="2:17">
      <c r="B192" s="130" t="str">
        <f>IF(Data!$B192= 0, " ",Data!B192)</f>
        <v xml:space="preserve"> </v>
      </c>
      <c r="C192" s="130" t="str">
        <f>IF(Data!$B192= 0, " ",Data!C192)</f>
        <v xml:space="preserve"> </v>
      </c>
      <c r="D192" s="130" t="str">
        <f>IF(Data!$B192= 0, " ",LN(C192))</f>
        <v xml:space="preserve"> </v>
      </c>
      <c r="E192" s="130" t="str">
        <f>IF(Data!$B192= 0, " ",ROW(B192)-1)</f>
        <v xml:space="preserve"> </v>
      </c>
      <c r="F192" s="130" t="str">
        <f>IF(Data!$B192= 0, " ",($C192-$T$5)^2)</f>
        <v xml:space="preserve"> </v>
      </c>
      <c r="G192" s="130" t="str">
        <f>IF(Data!$B192= 0, " ",($C192-$T$5)^3)</f>
        <v xml:space="preserve"> </v>
      </c>
      <c r="H192" s="130" t="str">
        <f>IF(Data!$B192= 0, " ",($C192-$T$5)^4)</f>
        <v xml:space="preserve"> </v>
      </c>
      <c r="I192" s="135" t="str">
        <f>IF(Data!$B192= 0, " ",(D192-$U$5)^2)</f>
        <v xml:space="preserve"> </v>
      </c>
      <c r="J192" s="135" t="str">
        <f>IF(Data!$B192= 0, " ",(D192-$U$5)^3)</f>
        <v xml:space="preserve"> </v>
      </c>
      <c r="K192" s="135" t="str">
        <f>IF(Data!$B192= 0, " ",(E192-0.35)/$T$4)</f>
        <v xml:space="preserve"> </v>
      </c>
      <c r="L192" s="135" t="str">
        <f>IF(Data!$B192= 0, " ",(1-K192))</f>
        <v xml:space="preserve"> </v>
      </c>
      <c r="M192" s="135" t="str">
        <f>IF(Data!$B192= 0, " ",(1-$K192)^2)</f>
        <v xml:space="preserve"> </v>
      </c>
      <c r="N192" s="135" t="str">
        <f>IF(Data!$B192= 0, " ",(1-$K192)^3)</f>
        <v xml:space="preserve"> </v>
      </c>
      <c r="O192" s="136" t="str">
        <f>IF(Data!$B192= 0, " ",($C192*L192))</f>
        <v xml:space="preserve"> </v>
      </c>
      <c r="P192" s="136" t="str">
        <f>IF(Data!$B192= 0, " ",($C192*M192))</f>
        <v xml:space="preserve"> </v>
      </c>
      <c r="Q192" s="136" t="str">
        <f>IF(Data!$B192= 0, " ",($C192*N192))</f>
        <v xml:space="preserve"> </v>
      </c>
    </row>
    <row r="193" spans="2:17">
      <c r="B193" s="130" t="str">
        <f>IF(Data!$B193= 0, " ",Data!B193)</f>
        <v xml:space="preserve"> </v>
      </c>
      <c r="C193" s="130" t="str">
        <f>IF(Data!$B193= 0, " ",Data!C193)</f>
        <v xml:space="preserve"> </v>
      </c>
      <c r="D193" s="130" t="str">
        <f>IF(Data!$B193= 0, " ",LN(C193))</f>
        <v xml:space="preserve"> </v>
      </c>
      <c r="E193" s="130" t="str">
        <f>IF(Data!$B193= 0, " ",ROW(B193)-1)</f>
        <v xml:space="preserve"> </v>
      </c>
      <c r="F193" s="130" t="str">
        <f>IF(Data!$B193= 0, " ",($C193-$T$5)^2)</f>
        <v xml:space="preserve"> </v>
      </c>
      <c r="G193" s="130" t="str">
        <f>IF(Data!$B193= 0, " ",($C193-$T$5)^3)</f>
        <v xml:space="preserve"> </v>
      </c>
      <c r="H193" s="130" t="str">
        <f>IF(Data!$B193= 0, " ",($C193-$T$5)^4)</f>
        <v xml:space="preserve"> </v>
      </c>
      <c r="I193" s="135" t="str">
        <f>IF(Data!$B193= 0, " ",(D193-$U$5)^2)</f>
        <v xml:space="preserve"> </v>
      </c>
      <c r="J193" s="135" t="str">
        <f>IF(Data!$B193= 0, " ",(D193-$U$5)^3)</f>
        <v xml:space="preserve"> </v>
      </c>
      <c r="K193" s="135" t="str">
        <f>IF(Data!$B193= 0, " ",(E193-0.35)/$T$4)</f>
        <v xml:space="preserve"> </v>
      </c>
      <c r="L193" s="135" t="str">
        <f>IF(Data!$B193= 0, " ",(1-K193))</f>
        <v xml:space="preserve"> </v>
      </c>
      <c r="M193" s="135" t="str">
        <f>IF(Data!$B193= 0, " ",(1-$K193)^2)</f>
        <v xml:space="preserve"> </v>
      </c>
      <c r="N193" s="135" t="str">
        <f>IF(Data!$B193= 0, " ",(1-$K193)^3)</f>
        <v xml:space="preserve"> </v>
      </c>
      <c r="O193" s="136" t="str">
        <f>IF(Data!$B193= 0, " ",($C193*L193))</f>
        <v xml:space="preserve"> </v>
      </c>
      <c r="P193" s="136" t="str">
        <f>IF(Data!$B193= 0, " ",($C193*M193))</f>
        <v xml:space="preserve"> </v>
      </c>
      <c r="Q193" s="136" t="str">
        <f>IF(Data!$B193= 0, " ",($C193*N193))</f>
        <v xml:space="preserve"> </v>
      </c>
    </row>
    <row r="194" spans="2:17">
      <c r="B194" s="130" t="str">
        <f>IF(Data!$B194= 0, " ",Data!B194)</f>
        <v xml:space="preserve"> </v>
      </c>
      <c r="C194" s="130" t="str">
        <f>IF(Data!$B194= 0, " ",Data!C194)</f>
        <v xml:space="preserve"> </v>
      </c>
      <c r="D194" s="130" t="str">
        <f>IF(Data!$B194= 0, " ",LN(C194))</f>
        <v xml:space="preserve"> </v>
      </c>
      <c r="E194" s="130" t="str">
        <f>IF(Data!$B194= 0, " ",ROW(B194)-1)</f>
        <v xml:space="preserve"> </v>
      </c>
      <c r="F194" s="130" t="str">
        <f>IF(Data!$B194= 0, " ",($C194-$T$5)^2)</f>
        <v xml:space="preserve"> </v>
      </c>
      <c r="G194" s="130" t="str">
        <f>IF(Data!$B194= 0, " ",($C194-$T$5)^3)</f>
        <v xml:space="preserve"> </v>
      </c>
      <c r="H194" s="130" t="str">
        <f>IF(Data!$B194= 0, " ",($C194-$T$5)^4)</f>
        <v xml:space="preserve"> </v>
      </c>
      <c r="I194" s="135" t="str">
        <f>IF(Data!$B194= 0, " ",(D194-$U$5)^2)</f>
        <v xml:space="preserve"> </v>
      </c>
      <c r="J194" s="135" t="str">
        <f>IF(Data!$B194= 0, " ",(D194-$U$5)^3)</f>
        <v xml:space="preserve"> </v>
      </c>
      <c r="K194" s="135" t="str">
        <f>IF(Data!$B194= 0, " ",(E194-0.35)/$T$4)</f>
        <v xml:space="preserve"> </v>
      </c>
      <c r="L194" s="135" t="str">
        <f>IF(Data!$B194= 0, " ",(1-K194))</f>
        <v xml:space="preserve"> </v>
      </c>
      <c r="M194" s="135" t="str">
        <f>IF(Data!$B194= 0, " ",(1-$K194)^2)</f>
        <v xml:space="preserve"> </v>
      </c>
      <c r="N194" s="135" t="str">
        <f>IF(Data!$B194= 0, " ",(1-$K194)^3)</f>
        <v xml:space="preserve"> </v>
      </c>
      <c r="O194" s="136" t="str">
        <f>IF(Data!$B194= 0, " ",($C194*L194))</f>
        <v xml:space="preserve"> </v>
      </c>
      <c r="P194" s="136" t="str">
        <f>IF(Data!$B194= 0, " ",($C194*M194))</f>
        <v xml:space="preserve"> </v>
      </c>
      <c r="Q194" s="136" t="str">
        <f>IF(Data!$B194= 0, " ",($C194*N194))</f>
        <v xml:space="preserve"> </v>
      </c>
    </row>
    <row r="195" spans="2:17">
      <c r="B195" s="130" t="str">
        <f>IF(Data!$B195= 0, " ",Data!B195)</f>
        <v xml:space="preserve"> </v>
      </c>
      <c r="C195" s="130" t="str">
        <f>IF(Data!$B195= 0, " ",Data!C195)</f>
        <v xml:space="preserve"> </v>
      </c>
      <c r="D195" s="130" t="str">
        <f>IF(Data!$B195= 0, " ",LN(C195))</f>
        <v xml:space="preserve"> </v>
      </c>
      <c r="E195" s="130" t="str">
        <f>IF(Data!$B195= 0, " ",ROW(B195)-1)</f>
        <v xml:space="preserve"> </v>
      </c>
      <c r="F195" s="130" t="str">
        <f>IF(Data!$B195= 0, " ",($C195-$T$5)^2)</f>
        <v xml:space="preserve"> </v>
      </c>
      <c r="G195" s="130" t="str">
        <f>IF(Data!$B195= 0, " ",($C195-$T$5)^3)</f>
        <v xml:space="preserve"> </v>
      </c>
      <c r="H195" s="130" t="str">
        <f>IF(Data!$B195= 0, " ",($C195-$T$5)^4)</f>
        <v xml:space="preserve"> </v>
      </c>
      <c r="I195" s="135" t="str">
        <f>IF(Data!$B195= 0, " ",(D195-$U$5)^2)</f>
        <v xml:space="preserve"> </v>
      </c>
      <c r="J195" s="135" t="str">
        <f>IF(Data!$B195= 0, " ",(D195-$U$5)^3)</f>
        <v xml:space="preserve"> </v>
      </c>
      <c r="K195" s="135" t="str">
        <f>IF(Data!$B195= 0, " ",(E195-0.35)/$T$4)</f>
        <v xml:space="preserve"> </v>
      </c>
      <c r="L195" s="135" t="str">
        <f>IF(Data!$B195= 0, " ",(1-K195))</f>
        <v xml:space="preserve"> </v>
      </c>
      <c r="M195" s="135" t="str">
        <f>IF(Data!$B195= 0, " ",(1-$K195)^2)</f>
        <v xml:space="preserve"> </v>
      </c>
      <c r="N195" s="135" t="str">
        <f>IF(Data!$B195= 0, " ",(1-$K195)^3)</f>
        <v xml:space="preserve"> </v>
      </c>
      <c r="O195" s="136" t="str">
        <f>IF(Data!$B195= 0, " ",($C195*L195))</f>
        <v xml:space="preserve"> </v>
      </c>
      <c r="P195" s="136" t="str">
        <f>IF(Data!$B195= 0, " ",($C195*M195))</f>
        <v xml:space="preserve"> </v>
      </c>
      <c r="Q195" s="136" t="str">
        <f>IF(Data!$B195= 0, " ",($C195*N195))</f>
        <v xml:space="preserve"> </v>
      </c>
    </row>
    <row r="196" spans="2:17">
      <c r="B196" s="130" t="str">
        <f>IF(Data!$B196= 0, " ",Data!B196)</f>
        <v xml:space="preserve"> </v>
      </c>
      <c r="C196" s="130" t="str">
        <f>IF(Data!$B196= 0, " ",Data!C196)</f>
        <v xml:space="preserve"> </v>
      </c>
      <c r="D196" s="130" t="str">
        <f>IF(Data!$B196= 0, " ",LN(C196))</f>
        <v xml:space="preserve"> </v>
      </c>
      <c r="E196" s="130" t="str">
        <f>IF(Data!$B196= 0, " ",ROW(B196)-1)</f>
        <v xml:space="preserve"> </v>
      </c>
      <c r="F196" s="130" t="str">
        <f>IF(Data!$B196= 0, " ",($C196-$T$5)^2)</f>
        <v xml:space="preserve"> </v>
      </c>
      <c r="G196" s="130" t="str">
        <f>IF(Data!$B196= 0, " ",($C196-$T$5)^3)</f>
        <v xml:space="preserve"> </v>
      </c>
      <c r="H196" s="130" t="str">
        <f>IF(Data!$B196= 0, " ",($C196-$T$5)^4)</f>
        <v xml:space="preserve"> </v>
      </c>
      <c r="I196" s="135" t="str">
        <f>IF(Data!$B196= 0, " ",(D196-$U$5)^2)</f>
        <v xml:space="preserve"> </v>
      </c>
      <c r="J196" s="135" t="str">
        <f>IF(Data!$B196= 0, " ",(D196-$U$5)^3)</f>
        <v xml:space="preserve"> </v>
      </c>
      <c r="K196" s="135" t="str">
        <f>IF(Data!$B196= 0, " ",(E196-0.35)/$T$4)</f>
        <v xml:space="preserve"> </v>
      </c>
      <c r="L196" s="135" t="str">
        <f>IF(Data!$B196= 0, " ",(1-K196))</f>
        <v xml:space="preserve"> </v>
      </c>
      <c r="M196" s="135" t="str">
        <f>IF(Data!$B196= 0, " ",(1-$K196)^2)</f>
        <v xml:space="preserve"> </v>
      </c>
      <c r="N196" s="135" t="str">
        <f>IF(Data!$B196= 0, " ",(1-$K196)^3)</f>
        <v xml:space="preserve"> </v>
      </c>
      <c r="O196" s="136" t="str">
        <f>IF(Data!$B196= 0, " ",($C196*L196))</f>
        <v xml:space="preserve"> </v>
      </c>
      <c r="P196" s="136" t="str">
        <f>IF(Data!$B196= 0, " ",($C196*M196))</f>
        <v xml:space="preserve"> </v>
      </c>
      <c r="Q196" s="136" t="str">
        <f>IF(Data!$B196= 0, " ",($C196*N196))</f>
        <v xml:space="preserve"> </v>
      </c>
    </row>
    <row r="197" spans="2:17">
      <c r="B197" s="130" t="str">
        <f>IF(Data!$B197= 0, " ",Data!B197)</f>
        <v xml:space="preserve"> </v>
      </c>
      <c r="C197" s="130" t="str">
        <f>IF(Data!$B197= 0, " ",Data!C197)</f>
        <v xml:space="preserve"> </v>
      </c>
      <c r="D197" s="130" t="str">
        <f>IF(Data!$B197= 0, " ",LN(C197))</f>
        <v xml:space="preserve"> </v>
      </c>
      <c r="E197" s="130" t="str">
        <f>IF(Data!$B197= 0, " ",ROW(B197)-1)</f>
        <v xml:space="preserve"> </v>
      </c>
      <c r="F197" s="130" t="str">
        <f>IF(Data!$B197= 0, " ",($C197-$T$5)^2)</f>
        <v xml:space="preserve"> </v>
      </c>
      <c r="G197" s="130" t="str">
        <f>IF(Data!$B197= 0, " ",($C197-$T$5)^3)</f>
        <v xml:space="preserve"> </v>
      </c>
      <c r="H197" s="130" t="str">
        <f>IF(Data!$B197= 0, " ",($C197-$T$5)^4)</f>
        <v xml:space="preserve"> </v>
      </c>
      <c r="I197" s="135" t="str">
        <f>IF(Data!$B197= 0, " ",(D197-$U$5)^2)</f>
        <v xml:space="preserve"> </v>
      </c>
      <c r="J197" s="135" t="str">
        <f>IF(Data!$B197= 0, " ",(D197-$U$5)^3)</f>
        <v xml:space="preserve"> </v>
      </c>
      <c r="K197" s="135" t="str">
        <f>IF(Data!$B197= 0, " ",(E197-0.35)/$T$4)</f>
        <v xml:space="preserve"> </v>
      </c>
      <c r="L197" s="135" t="str">
        <f>IF(Data!$B197= 0, " ",(1-K197))</f>
        <v xml:space="preserve"> </v>
      </c>
      <c r="M197" s="135" t="str">
        <f>IF(Data!$B197= 0, " ",(1-$K197)^2)</f>
        <v xml:space="preserve"> </v>
      </c>
      <c r="N197" s="135" t="str">
        <f>IF(Data!$B197= 0, " ",(1-$K197)^3)</f>
        <v xml:space="preserve"> </v>
      </c>
      <c r="O197" s="136" t="str">
        <f>IF(Data!$B197= 0, " ",($C197*L197))</f>
        <v xml:space="preserve"> </v>
      </c>
      <c r="P197" s="136" t="str">
        <f>IF(Data!$B197= 0, " ",($C197*M197))</f>
        <v xml:space="preserve"> </v>
      </c>
      <c r="Q197" s="136" t="str">
        <f>IF(Data!$B197= 0, " ",($C197*N197))</f>
        <v xml:space="preserve"> </v>
      </c>
    </row>
    <row r="198" spans="2:17">
      <c r="B198" s="130" t="str">
        <f>IF(Data!$B198= 0, " ",Data!B198)</f>
        <v xml:space="preserve"> </v>
      </c>
      <c r="C198" s="130" t="str">
        <f>IF(Data!$B198= 0, " ",Data!C198)</f>
        <v xml:space="preserve"> </v>
      </c>
      <c r="D198" s="130" t="str">
        <f>IF(Data!$B198= 0, " ",LN(C198))</f>
        <v xml:space="preserve"> </v>
      </c>
      <c r="E198" s="130" t="str">
        <f>IF(Data!$B198= 0, " ",ROW(B198)-1)</f>
        <v xml:space="preserve"> </v>
      </c>
      <c r="F198" s="130" t="str">
        <f>IF(Data!$B198= 0, " ",($C198-$T$5)^2)</f>
        <v xml:space="preserve"> </v>
      </c>
      <c r="G198" s="130" t="str">
        <f>IF(Data!$B198= 0, " ",($C198-$T$5)^3)</f>
        <v xml:space="preserve"> </v>
      </c>
      <c r="H198" s="130" t="str">
        <f>IF(Data!$B198= 0, " ",($C198-$T$5)^4)</f>
        <v xml:space="preserve"> </v>
      </c>
      <c r="I198" s="135" t="str">
        <f>IF(Data!$B198= 0, " ",(D198-$U$5)^2)</f>
        <v xml:space="preserve"> </v>
      </c>
      <c r="J198" s="135" t="str">
        <f>IF(Data!$B198= 0, " ",(D198-$U$5)^3)</f>
        <v xml:space="preserve"> </v>
      </c>
      <c r="K198" s="135" t="str">
        <f>IF(Data!$B198= 0, " ",(E198-0.35)/$T$4)</f>
        <v xml:space="preserve"> </v>
      </c>
      <c r="L198" s="135" t="str">
        <f>IF(Data!$B198= 0, " ",(1-K198))</f>
        <v xml:space="preserve"> </v>
      </c>
      <c r="M198" s="135" t="str">
        <f>IF(Data!$B198= 0, " ",(1-$K198)^2)</f>
        <v xml:space="preserve"> </v>
      </c>
      <c r="N198" s="135" t="str">
        <f>IF(Data!$B198= 0, " ",(1-$K198)^3)</f>
        <v xml:space="preserve"> </v>
      </c>
      <c r="O198" s="136" t="str">
        <f>IF(Data!$B198= 0, " ",($C198*L198))</f>
        <v xml:space="preserve"> </v>
      </c>
      <c r="P198" s="136" t="str">
        <f>IF(Data!$B198= 0, " ",($C198*M198))</f>
        <v xml:space="preserve"> </v>
      </c>
      <c r="Q198" s="136" t="str">
        <f>IF(Data!$B198= 0, " ",($C198*N198))</f>
        <v xml:space="preserve"> </v>
      </c>
    </row>
    <row r="199" spans="2:17">
      <c r="B199" s="130" t="str">
        <f>IF(Data!$B199= 0, " ",Data!B199)</f>
        <v xml:space="preserve"> </v>
      </c>
      <c r="C199" s="130" t="str">
        <f>IF(Data!$B199= 0, " ",Data!C199)</f>
        <v xml:space="preserve"> </v>
      </c>
      <c r="D199" s="130" t="str">
        <f>IF(Data!$B199= 0, " ",LN(C199))</f>
        <v xml:space="preserve"> </v>
      </c>
      <c r="E199" s="130" t="str">
        <f>IF(Data!$B199= 0, " ",ROW(B199)-1)</f>
        <v xml:space="preserve"> </v>
      </c>
      <c r="F199" s="130" t="str">
        <f>IF(Data!$B199= 0, " ",($C199-$T$5)^2)</f>
        <v xml:space="preserve"> </v>
      </c>
      <c r="G199" s="130" t="str">
        <f>IF(Data!$B199= 0, " ",($C199-$T$5)^3)</f>
        <v xml:space="preserve"> </v>
      </c>
      <c r="H199" s="130" t="str">
        <f>IF(Data!$B199= 0, " ",($C199-$T$5)^4)</f>
        <v xml:space="preserve"> </v>
      </c>
      <c r="I199" s="135" t="str">
        <f>IF(Data!$B199= 0, " ",(D199-$U$5)^2)</f>
        <v xml:space="preserve"> </v>
      </c>
      <c r="J199" s="135" t="str">
        <f>IF(Data!$B199= 0, " ",(D199-$U$5)^3)</f>
        <v xml:space="preserve"> </v>
      </c>
      <c r="K199" s="135" t="str">
        <f>IF(Data!$B199= 0, " ",(E199-0.35)/$T$4)</f>
        <v xml:space="preserve"> </v>
      </c>
      <c r="L199" s="135" t="str">
        <f>IF(Data!$B199= 0, " ",(1-K199))</f>
        <v xml:space="preserve"> </v>
      </c>
      <c r="M199" s="135" t="str">
        <f>IF(Data!$B199= 0, " ",(1-$K199)^2)</f>
        <v xml:space="preserve"> </v>
      </c>
      <c r="N199" s="135" t="str">
        <f>IF(Data!$B199= 0, " ",(1-$K199)^3)</f>
        <v xml:space="preserve"> </v>
      </c>
      <c r="O199" s="136" t="str">
        <f>IF(Data!$B199= 0, " ",($C199*L199))</f>
        <v xml:space="preserve"> </v>
      </c>
      <c r="P199" s="136" t="str">
        <f>IF(Data!$B199= 0, " ",($C199*M199))</f>
        <v xml:space="preserve"> </v>
      </c>
      <c r="Q199" s="136" t="str">
        <f>IF(Data!$B199= 0, " ",($C199*N199))</f>
        <v xml:space="preserve"> </v>
      </c>
    </row>
    <row r="200" spans="2:17">
      <c r="B200" s="130" t="str">
        <f>IF(Data!$B200= 0, " ",Data!B200)</f>
        <v xml:space="preserve"> </v>
      </c>
      <c r="C200" s="130" t="str">
        <f>IF(Data!$B200= 0, " ",Data!C200)</f>
        <v xml:space="preserve"> </v>
      </c>
      <c r="D200" s="130" t="str">
        <f>IF(Data!$B200= 0, " ",LN(C200))</f>
        <v xml:space="preserve"> </v>
      </c>
      <c r="E200" s="130" t="str">
        <f>IF(Data!$B200= 0, " ",ROW(B200)-1)</f>
        <v xml:space="preserve"> </v>
      </c>
      <c r="F200" s="130" t="str">
        <f>IF(Data!$B200= 0, " ",($C200-$T$5)^2)</f>
        <v xml:space="preserve"> </v>
      </c>
      <c r="G200" s="130" t="str">
        <f>IF(Data!$B200= 0, " ",($C200-$T$5)^3)</f>
        <v xml:space="preserve"> </v>
      </c>
      <c r="H200" s="130" t="str">
        <f>IF(Data!$B200= 0, " ",($C200-$T$5)^4)</f>
        <v xml:space="preserve"> </v>
      </c>
      <c r="I200" s="135" t="str">
        <f>IF(Data!$B200= 0, " ",(D200-$U$5)^2)</f>
        <v xml:space="preserve"> </v>
      </c>
      <c r="J200" s="135" t="str">
        <f>IF(Data!$B200= 0, " ",(D200-$U$5)^3)</f>
        <v xml:space="preserve"> </v>
      </c>
      <c r="K200" s="135" t="str">
        <f>IF(Data!$B200= 0, " ",(E200-0.35)/$T$4)</f>
        <v xml:space="preserve"> </v>
      </c>
      <c r="L200" s="135" t="str">
        <f>IF(Data!$B200= 0, " ",(1-K200))</f>
        <v xml:space="preserve"> </v>
      </c>
      <c r="M200" s="135" t="str">
        <f>IF(Data!$B200= 0, " ",(1-$K200)^2)</f>
        <v xml:space="preserve"> </v>
      </c>
      <c r="N200" s="135" t="str">
        <f>IF(Data!$B200= 0, " ",(1-$K200)^3)</f>
        <v xml:space="preserve"> </v>
      </c>
      <c r="O200" s="136" t="str">
        <f>IF(Data!$B200= 0, " ",($C200*L200))</f>
        <v xml:space="preserve"> </v>
      </c>
      <c r="P200" s="136" t="str">
        <f>IF(Data!$B200= 0, " ",($C200*M200))</f>
        <v xml:space="preserve"> </v>
      </c>
      <c r="Q200" s="136" t="str">
        <f>IF(Data!$B200= 0, " ",($C200*N200))</f>
        <v xml:space="preserve"> </v>
      </c>
    </row>
    <row r="201" spans="2:17">
      <c r="B201" s="130" t="str">
        <f>IF(Data!$B201= 0, " ",Data!B201)</f>
        <v xml:space="preserve"> </v>
      </c>
      <c r="C201" s="130" t="str">
        <f>IF(Data!$B201= 0, " ",Data!C201)</f>
        <v xml:space="preserve"> </v>
      </c>
      <c r="D201" s="130" t="str">
        <f>IF(Data!$B201= 0, " ",LN(C201))</f>
        <v xml:space="preserve"> </v>
      </c>
      <c r="E201" s="130" t="str">
        <f>IF(Data!$B201= 0, " ",ROW(B201)-1)</f>
        <v xml:space="preserve"> </v>
      </c>
      <c r="F201" s="130" t="str">
        <f>IF(Data!$B201= 0, " ",($C201-$T$5)^2)</f>
        <v xml:space="preserve"> </v>
      </c>
      <c r="G201" s="130" t="str">
        <f>IF(Data!$B201= 0, " ",($C201-$T$5)^3)</f>
        <v xml:space="preserve"> </v>
      </c>
      <c r="H201" s="130" t="str">
        <f>IF(Data!$B201= 0, " ",($C201-$T$5)^4)</f>
        <v xml:space="preserve"> </v>
      </c>
      <c r="I201" s="135" t="str">
        <f>IF(Data!$B201= 0, " ",(D201-$U$5)^2)</f>
        <v xml:space="preserve"> </v>
      </c>
      <c r="J201" s="135" t="str">
        <f>IF(Data!$B201= 0, " ",(D201-$U$5)^3)</f>
        <v xml:space="preserve"> </v>
      </c>
      <c r="K201" s="135" t="str">
        <f>IF(Data!$B201= 0, " ",(E201-0.35)/$T$4)</f>
        <v xml:space="preserve"> </v>
      </c>
      <c r="L201" s="135" t="str">
        <f>IF(Data!$B201= 0, " ",(1-K201))</f>
        <v xml:space="preserve"> </v>
      </c>
      <c r="M201" s="135" t="str">
        <f>IF(Data!$B201= 0, " ",(1-$K201)^2)</f>
        <v xml:space="preserve"> </v>
      </c>
      <c r="N201" s="135" t="str">
        <f>IF(Data!$B201= 0, " ",(1-$K201)^3)</f>
        <v xml:space="preserve"> </v>
      </c>
      <c r="O201" s="136" t="str">
        <f>IF(Data!$B201= 0, " ",($C201*L201))</f>
        <v xml:space="preserve"> </v>
      </c>
      <c r="P201" s="136" t="str">
        <f>IF(Data!$B201= 0, " ",($C201*M201))</f>
        <v xml:space="preserve"> </v>
      </c>
      <c r="Q201" s="136" t="str">
        <f>IF(Data!$B201= 0, " ",($C201*N201))</f>
        <v xml:space="preserve"> </v>
      </c>
    </row>
    <row r="202" spans="2:17">
      <c r="B202" s="130" t="str">
        <f>IF(Data!$B202= 0, " ",Data!B202)</f>
        <v xml:space="preserve"> </v>
      </c>
      <c r="C202" s="130" t="str">
        <f>IF(Data!$B202= 0, " ",Data!C202)</f>
        <v xml:space="preserve"> </v>
      </c>
      <c r="D202" s="130" t="str">
        <f>IF(Data!$B202= 0, " ",LN(C202))</f>
        <v xml:space="preserve"> </v>
      </c>
      <c r="E202" s="130" t="str">
        <f>IF(Data!$B202= 0, " ",ROW(B202)-1)</f>
        <v xml:space="preserve"> </v>
      </c>
      <c r="F202" s="130" t="str">
        <f>IF(Data!$B202= 0, " ",($C202-$T$5)^2)</f>
        <v xml:space="preserve"> </v>
      </c>
      <c r="G202" s="130" t="str">
        <f>IF(Data!$B202= 0, " ",($C202-$T$5)^3)</f>
        <v xml:space="preserve"> </v>
      </c>
      <c r="H202" s="130" t="str">
        <f>IF(Data!$B202= 0, " ",($C202-$T$5)^4)</f>
        <v xml:space="preserve"> </v>
      </c>
      <c r="I202" s="135" t="str">
        <f>IF(Data!$B202= 0, " ",(D202-$U$5)^2)</f>
        <v xml:space="preserve"> </v>
      </c>
      <c r="J202" s="135" t="str">
        <f>IF(Data!$B202= 0, " ",(D202-$U$5)^3)</f>
        <v xml:space="preserve"> </v>
      </c>
      <c r="K202" s="135" t="str">
        <f>IF(Data!$B202= 0, " ",(E202-0.35)/$T$4)</f>
        <v xml:space="preserve"> </v>
      </c>
      <c r="L202" s="135" t="str">
        <f>IF(Data!$B202= 0, " ",(1-K202))</f>
        <v xml:space="preserve"> </v>
      </c>
      <c r="M202" s="135" t="str">
        <f>IF(Data!$B202= 0, " ",(1-$K202)^2)</f>
        <v xml:space="preserve"> </v>
      </c>
      <c r="N202" s="135" t="str">
        <f>IF(Data!$B202= 0, " ",(1-$K202)^3)</f>
        <v xml:space="preserve"> </v>
      </c>
      <c r="O202" s="136" t="str">
        <f>IF(Data!$B202= 0, " ",($C202*L202))</f>
        <v xml:space="preserve"> </v>
      </c>
      <c r="P202" s="136" t="str">
        <f>IF(Data!$B202= 0, " ",($C202*M202))</f>
        <v xml:space="preserve"> </v>
      </c>
      <c r="Q202" s="136" t="str">
        <f>IF(Data!$B202= 0, " ",($C202*N202))</f>
        <v xml:space="preserve"> </v>
      </c>
    </row>
    <row r="203" spans="2:17">
      <c r="B203" s="130" t="str">
        <f>IF(Data!$B203= 0, " ",Data!B203)</f>
        <v xml:space="preserve"> </v>
      </c>
      <c r="C203" s="130" t="str">
        <f>IF(Data!$B203= 0, " ",Data!C203)</f>
        <v xml:space="preserve"> </v>
      </c>
      <c r="D203" s="130" t="str">
        <f>IF(Data!$B203= 0, " ",LN(C203))</f>
        <v xml:space="preserve"> </v>
      </c>
      <c r="E203" s="130" t="str">
        <f>IF(Data!$B203= 0, " ",ROW(B203)-1)</f>
        <v xml:space="preserve"> </v>
      </c>
      <c r="F203" s="130" t="str">
        <f>IF(Data!$B203= 0, " ",($C203-$T$5)^2)</f>
        <v xml:space="preserve"> </v>
      </c>
      <c r="G203" s="130" t="str">
        <f>IF(Data!$B203= 0, " ",($C203-$T$5)^3)</f>
        <v xml:space="preserve"> </v>
      </c>
      <c r="H203" s="130" t="str">
        <f>IF(Data!$B203= 0, " ",($C203-$T$5)^4)</f>
        <v xml:space="preserve"> </v>
      </c>
      <c r="I203" s="135" t="str">
        <f>IF(Data!$B203= 0, " ",(D203-$U$5)^2)</f>
        <v xml:space="preserve"> </v>
      </c>
      <c r="J203" s="135" t="str">
        <f>IF(Data!$B203= 0, " ",(D203-$U$5)^3)</f>
        <v xml:space="preserve"> </v>
      </c>
      <c r="K203" s="135" t="str">
        <f>IF(Data!$B203= 0, " ",(E203-0.35)/$T$4)</f>
        <v xml:space="preserve"> </v>
      </c>
      <c r="L203" s="135" t="str">
        <f>IF(Data!$B203= 0, " ",(1-K203))</f>
        <v xml:space="preserve"> </v>
      </c>
      <c r="M203" s="135" t="str">
        <f>IF(Data!$B203= 0, " ",(1-$K203)^2)</f>
        <v xml:space="preserve"> </v>
      </c>
      <c r="N203" s="135" t="str">
        <f>IF(Data!$B203= 0, " ",(1-$K203)^3)</f>
        <v xml:space="preserve"> </v>
      </c>
      <c r="O203" s="136" t="str">
        <f>IF(Data!$B203= 0, " ",($C203*L203))</f>
        <v xml:space="preserve"> </v>
      </c>
      <c r="P203" s="136" t="str">
        <f>IF(Data!$B203= 0, " ",($C203*M203))</f>
        <v xml:space="preserve"> </v>
      </c>
      <c r="Q203" s="136" t="str">
        <f>IF(Data!$B203= 0, " ",($C203*N203))</f>
        <v xml:space="preserve"> </v>
      </c>
    </row>
    <row r="204" spans="2:17">
      <c r="B204" s="130" t="str">
        <f>IF(Data!$B204= 0, " ",Data!B204)</f>
        <v xml:space="preserve"> </v>
      </c>
      <c r="C204" s="130" t="str">
        <f>IF(Data!$B204= 0, " ",Data!C204)</f>
        <v xml:space="preserve"> </v>
      </c>
      <c r="D204" s="130" t="str">
        <f>IF(Data!$B204= 0, " ",LN(C204))</f>
        <v xml:space="preserve"> </v>
      </c>
      <c r="E204" s="130" t="str">
        <f>IF(Data!$B204= 0, " ",ROW(B204)-1)</f>
        <v xml:space="preserve"> </v>
      </c>
      <c r="F204" s="130" t="str">
        <f>IF(Data!$B204= 0, " ",($C204-$T$5)^2)</f>
        <v xml:space="preserve"> </v>
      </c>
      <c r="G204" s="130" t="str">
        <f>IF(Data!$B204= 0, " ",($C204-$T$5)^3)</f>
        <v xml:space="preserve"> </v>
      </c>
      <c r="H204" s="130" t="str">
        <f>IF(Data!$B204= 0, " ",($C204-$T$5)^4)</f>
        <v xml:space="preserve"> </v>
      </c>
      <c r="I204" s="135" t="str">
        <f>IF(Data!$B204= 0, " ",(D204-$U$5)^2)</f>
        <v xml:space="preserve"> </v>
      </c>
      <c r="J204" s="135" t="str">
        <f>IF(Data!$B204= 0, " ",(D204-$U$5)^3)</f>
        <v xml:space="preserve"> </v>
      </c>
      <c r="K204" s="135" t="str">
        <f>IF(Data!$B204= 0, " ",(E204-0.35)/$T$4)</f>
        <v xml:space="preserve"> </v>
      </c>
      <c r="L204" s="135" t="str">
        <f>IF(Data!$B204= 0, " ",(1-K204))</f>
        <v xml:space="preserve"> </v>
      </c>
      <c r="M204" s="135" t="str">
        <f>IF(Data!$B204= 0, " ",(1-$K204)^2)</f>
        <v xml:space="preserve"> </v>
      </c>
      <c r="N204" s="135" t="str">
        <f>IF(Data!$B204= 0, " ",(1-$K204)^3)</f>
        <v xml:space="preserve"> </v>
      </c>
      <c r="O204" s="136" t="str">
        <f>IF(Data!$B204= 0, " ",($C204*L204))</f>
        <v xml:space="preserve"> </v>
      </c>
      <c r="P204" s="136" t="str">
        <f>IF(Data!$B204= 0, " ",($C204*M204))</f>
        <v xml:space="preserve"> </v>
      </c>
      <c r="Q204" s="136" t="str">
        <f>IF(Data!$B204= 0, " ",($C204*N204))</f>
        <v xml:space="preserve"> </v>
      </c>
    </row>
    <row r="205" spans="2:17">
      <c r="B205" s="130" t="str">
        <f>IF(Data!$B205= 0, " ",Data!B205)</f>
        <v xml:space="preserve"> </v>
      </c>
      <c r="C205" s="130" t="str">
        <f>IF(Data!$B205= 0, " ",Data!C205)</f>
        <v xml:space="preserve"> </v>
      </c>
      <c r="D205" s="130" t="str">
        <f>IF(Data!$B205= 0, " ",LN(C205))</f>
        <v xml:space="preserve"> </v>
      </c>
      <c r="E205" s="130" t="str">
        <f>IF(Data!$B205= 0, " ",ROW(B205)-1)</f>
        <v xml:space="preserve"> </v>
      </c>
      <c r="F205" s="130" t="str">
        <f>IF(Data!$B205= 0, " ",($C205-$T$5)^2)</f>
        <v xml:space="preserve"> </v>
      </c>
      <c r="G205" s="130" t="str">
        <f>IF(Data!$B205= 0, " ",($C205-$T$5)^3)</f>
        <v xml:space="preserve"> </v>
      </c>
      <c r="H205" s="130" t="str">
        <f>IF(Data!$B205= 0, " ",($C205-$T$5)^4)</f>
        <v xml:space="preserve"> </v>
      </c>
      <c r="I205" s="135" t="str">
        <f>IF(Data!$B205= 0, " ",(D205-$U$5)^2)</f>
        <v xml:space="preserve"> </v>
      </c>
      <c r="J205" s="135" t="str">
        <f>IF(Data!$B205= 0, " ",(D205-$U$5)^3)</f>
        <v xml:space="preserve"> </v>
      </c>
      <c r="K205" s="135" t="str">
        <f>IF(Data!$B205= 0, " ",(E205-0.35)/$T$4)</f>
        <v xml:space="preserve"> </v>
      </c>
      <c r="L205" s="135" t="str">
        <f>IF(Data!$B205= 0, " ",(1-K205))</f>
        <v xml:space="preserve"> </v>
      </c>
      <c r="M205" s="135" t="str">
        <f>IF(Data!$B205= 0, " ",(1-$K205)^2)</f>
        <v xml:space="preserve"> </v>
      </c>
      <c r="N205" s="135" t="str">
        <f>IF(Data!$B205= 0, " ",(1-$K205)^3)</f>
        <v xml:space="preserve"> </v>
      </c>
      <c r="O205" s="136" t="str">
        <f>IF(Data!$B205= 0, " ",($C205*L205))</f>
        <v xml:space="preserve"> </v>
      </c>
      <c r="P205" s="136" t="str">
        <f>IF(Data!$B205= 0, " ",($C205*M205))</f>
        <v xml:space="preserve"> </v>
      </c>
      <c r="Q205" s="136" t="str">
        <f>IF(Data!$B205= 0, " ",($C205*N205))</f>
        <v xml:space="preserve"> </v>
      </c>
    </row>
    <row r="206" spans="2:17">
      <c r="B206" s="130" t="str">
        <f>IF(Data!$B206= 0, " ",Data!B206)</f>
        <v xml:space="preserve"> </v>
      </c>
      <c r="C206" s="130" t="str">
        <f>IF(Data!$B206= 0, " ",Data!C206)</f>
        <v xml:space="preserve"> </v>
      </c>
      <c r="D206" s="130" t="str">
        <f>IF(Data!$B206= 0, " ",LN(C206))</f>
        <v xml:space="preserve"> </v>
      </c>
      <c r="E206" s="130" t="str">
        <f>IF(Data!$B206= 0, " ",ROW(B206)-1)</f>
        <v xml:space="preserve"> </v>
      </c>
      <c r="F206" s="130" t="str">
        <f>IF(Data!$B206= 0, " ",($C206-$T$5)^2)</f>
        <v xml:space="preserve"> </v>
      </c>
      <c r="G206" s="130" t="str">
        <f>IF(Data!$B206= 0, " ",($C206-$T$5)^3)</f>
        <v xml:space="preserve"> </v>
      </c>
      <c r="H206" s="130" t="str">
        <f>IF(Data!$B206= 0, " ",($C206-$T$5)^4)</f>
        <v xml:space="preserve"> </v>
      </c>
      <c r="I206" s="135" t="str">
        <f>IF(Data!$B206= 0, " ",(D206-$U$5)^2)</f>
        <v xml:space="preserve"> </v>
      </c>
      <c r="J206" s="135" t="str">
        <f>IF(Data!$B206= 0, " ",(D206-$U$5)^3)</f>
        <v xml:space="preserve"> </v>
      </c>
      <c r="K206" s="135" t="str">
        <f>IF(Data!$B206= 0, " ",(E206-0.35)/$T$4)</f>
        <v xml:space="preserve"> </v>
      </c>
      <c r="L206" s="135" t="str">
        <f>IF(Data!$B206= 0, " ",(1-K206))</f>
        <v xml:space="preserve"> </v>
      </c>
      <c r="M206" s="135" t="str">
        <f>IF(Data!$B206= 0, " ",(1-$K206)^2)</f>
        <v xml:space="preserve"> </v>
      </c>
      <c r="N206" s="135" t="str">
        <f>IF(Data!$B206= 0, " ",(1-$K206)^3)</f>
        <v xml:space="preserve"> </v>
      </c>
      <c r="O206" s="136" t="str">
        <f>IF(Data!$B206= 0, " ",($C206*L206))</f>
        <v xml:space="preserve"> </v>
      </c>
      <c r="P206" s="136" t="str">
        <f>IF(Data!$B206= 0, " ",($C206*M206))</f>
        <v xml:space="preserve"> </v>
      </c>
      <c r="Q206" s="136" t="str">
        <f>IF(Data!$B206= 0, " ",($C206*N206))</f>
        <v xml:space="preserve"> </v>
      </c>
    </row>
    <row r="207" spans="2:17">
      <c r="B207" s="130" t="str">
        <f>IF(Data!$B207= 0, " ",Data!B207)</f>
        <v xml:space="preserve"> </v>
      </c>
      <c r="C207" s="130" t="str">
        <f>IF(Data!$B207= 0, " ",Data!C207)</f>
        <v xml:space="preserve"> </v>
      </c>
      <c r="D207" s="130" t="str">
        <f>IF(Data!$B207= 0, " ",LN(C207))</f>
        <v xml:space="preserve"> </v>
      </c>
      <c r="E207" s="130" t="str">
        <f>IF(Data!$B207= 0, " ",ROW(B207)-1)</f>
        <v xml:space="preserve"> </v>
      </c>
      <c r="F207" s="130" t="str">
        <f>IF(Data!$B207= 0, " ",($C207-$T$5)^2)</f>
        <v xml:space="preserve"> </v>
      </c>
      <c r="G207" s="130" t="str">
        <f>IF(Data!$B207= 0, " ",($C207-$T$5)^3)</f>
        <v xml:space="preserve"> </v>
      </c>
      <c r="H207" s="130" t="str">
        <f>IF(Data!$B207= 0, " ",($C207-$T$5)^4)</f>
        <v xml:space="preserve"> </v>
      </c>
      <c r="I207" s="135" t="str">
        <f>IF(Data!$B207= 0, " ",(D207-$U$5)^2)</f>
        <v xml:space="preserve"> </v>
      </c>
      <c r="J207" s="135" t="str">
        <f>IF(Data!$B207= 0, " ",(D207-$U$5)^3)</f>
        <v xml:space="preserve"> </v>
      </c>
      <c r="K207" s="135" t="str">
        <f>IF(Data!$B207= 0, " ",(E207-0.35)/$T$4)</f>
        <v xml:space="preserve"> </v>
      </c>
      <c r="L207" s="135" t="str">
        <f>IF(Data!$B207= 0, " ",(1-K207))</f>
        <v xml:space="preserve"> </v>
      </c>
      <c r="M207" s="135" t="str">
        <f>IF(Data!$B207= 0, " ",(1-$K207)^2)</f>
        <v xml:space="preserve"> </v>
      </c>
      <c r="N207" s="135" t="str">
        <f>IF(Data!$B207= 0, " ",(1-$K207)^3)</f>
        <v xml:space="preserve"> </v>
      </c>
      <c r="O207" s="136" t="str">
        <f>IF(Data!$B207= 0, " ",($C207*L207))</f>
        <v xml:space="preserve"> </v>
      </c>
      <c r="P207" s="136" t="str">
        <f>IF(Data!$B207= 0, " ",($C207*M207))</f>
        <v xml:space="preserve"> </v>
      </c>
      <c r="Q207" s="136" t="str">
        <f>IF(Data!$B207= 0, " ",($C207*N207))</f>
        <v xml:space="preserve"> </v>
      </c>
    </row>
    <row r="208" spans="2:17">
      <c r="B208" s="130" t="str">
        <f>IF(Data!$B208= 0, " ",Data!B208)</f>
        <v xml:space="preserve"> </v>
      </c>
      <c r="C208" s="130" t="str">
        <f>IF(Data!$B208= 0, " ",Data!C208)</f>
        <v xml:space="preserve"> </v>
      </c>
      <c r="D208" s="130" t="str">
        <f>IF(Data!$B208= 0, " ",LN(C208))</f>
        <v xml:space="preserve"> </v>
      </c>
      <c r="E208" s="130" t="str">
        <f>IF(Data!$B208= 0, " ",ROW(B208)-1)</f>
        <v xml:space="preserve"> </v>
      </c>
      <c r="F208" s="130" t="str">
        <f>IF(Data!$B208= 0, " ",($C208-$T$5)^2)</f>
        <v xml:space="preserve"> </v>
      </c>
      <c r="G208" s="130" t="str">
        <f>IF(Data!$B208= 0, " ",($C208-$T$5)^3)</f>
        <v xml:space="preserve"> </v>
      </c>
      <c r="H208" s="130" t="str">
        <f>IF(Data!$B208= 0, " ",($C208-$T$5)^4)</f>
        <v xml:space="preserve"> </v>
      </c>
      <c r="I208" s="135" t="str">
        <f>IF(Data!$B208= 0, " ",(D208-$U$5)^2)</f>
        <v xml:space="preserve"> </v>
      </c>
      <c r="J208" s="135" t="str">
        <f>IF(Data!$B208= 0, " ",(D208-$U$5)^3)</f>
        <v xml:space="preserve"> </v>
      </c>
      <c r="K208" s="135" t="str">
        <f>IF(Data!$B208= 0, " ",(E208-0.35)/$T$4)</f>
        <v xml:space="preserve"> </v>
      </c>
      <c r="L208" s="135" t="str">
        <f>IF(Data!$B208= 0, " ",(1-K208))</f>
        <v xml:space="preserve"> </v>
      </c>
      <c r="M208" s="135" t="str">
        <f>IF(Data!$B208= 0, " ",(1-$K208)^2)</f>
        <v xml:space="preserve"> </v>
      </c>
      <c r="N208" s="135" t="str">
        <f>IF(Data!$B208= 0, " ",(1-$K208)^3)</f>
        <v xml:space="preserve"> </v>
      </c>
      <c r="O208" s="136" t="str">
        <f>IF(Data!$B208= 0, " ",($C208*L208))</f>
        <v xml:space="preserve"> </v>
      </c>
      <c r="P208" s="136" t="str">
        <f>IF(Data!$B208= 0, " ",($C208*M208))</f>
        <v xml:space="preserve"> </v>
      </c>
      <c r="Q208" s="136" t="str">
        <f>IF(Data!$B208= 0, " ",($C208*N208))</f>
        <v xml:space="preserve"> </v>
      </c>
    </row>
    <row r="209" spans="2:17">
      <c r="B209" s="130" t="str">
        <f>IF(Data!$B209= 0, " ",Data!B209)</f>
        <v xml:space="preserve"> </v>
      </c>
      <c r="C209" s="130" t="str">
        <f>IF(Data!$B209= 0, " ",Data!C209)</f>
        <v xml:space="preserve"> </v>
      </c>
      <c r="D209" s="130" t="str">
        <f>IF(Data!$B209= 0, " ",LN(C209))</f>
        <v xml:space="preserve"> </v>
      </c>
      <c r="E209" s="130" t="str">
        <f>IF(Data!$B209= 0, " ",ROW(B209)-1)</f>
        <v xml:space="preserve"> </v>
      </c>
      <c r="F209" s="130" t="str">
        <f>IF(Data!$B209= 0, " ",($C209-$T$5)^2)</f>
        <v xml:space="preserve"> </v>
      </c>
      <c r="G209" s="130" t="str">
        <f>IF(Data!$B209= 0, " ",($C209-$T$5)^3)</f>
        <v xml:space="preserve"> </v>
      </c>
      <c r="H209" s="130" t="str">
        <f>IF(Data!$B209= 0, " ",($C209-$T$5)^4)</f>
        <v xml:space="preserve"> </v>
      </c>
      <c r="I209" s="135" t="str">
        <f>IF(Data!$B209= 0, " ",(D209-$U$5)^2)</f>
        <v xml:space="preserve"> </v>
      </c>
      <c r="J209" s="135" t="str">
        <f>IF(Data!$B209= 0, " ",(D209-$U$5)^3)</f>
        <v xml:space="preserve"> </v>
      </c>
      <c r="K209" s="135" t="str">
        <f>IF(Data!$B209= 0, " ",(E209-0.35)/$T$4)</f>
        <v xml:space="preserve"> </v>
      </c>
      <c r="L209" s="135" t="str">
        <f>IF(Data!$B209= 0, " ",(1-K209))</f>
        <v xml:space="preserve"> </v>
      </c>
      <c r="M209" s="135" t="str">
        <f>IF(Data!$B209= 0, " ",(1-$K209)^2)</f>
        <v xml:space="preserve"> </v>
      </c>
      <c r="N209" s="135" t="str">
        <f>IF(Data!$B209= 0, " ",(1-$K209)^3)</f>
        <v xml:space="preserve"> </v>
      </c>
      <c r="O209" s="136" t="str">
        <f>IF(Data!$B209= 0, " ",($C209*L209))</f>
        <v xml:space="preserve"> </v>
      </c>
      <c r="P209" s="136" t="str">
        <f>IF(Data!$B209= 0, " ",($C209*M209))</f>
        <v xml:space="preserve"> </v>
      </c>
      <c r="Q209" s="136" t="str">
        <f>IF(Data!$B209= 0, " ",($C209*N209))</f>
        <v xml:space="preserve"> </v>
      </c>
    </row>
    <row r="210" spans="2:17">
      <c r="B210" s="130" t="str">
        <f>IF(Data!$B210= 0, " ",Data!B210)</f>
        <v xml:space="preserve"> </v>
      </c>
      <c r="C210" s="130" t="str">
        <f>IF(Data!$B210= 0, " ",Data!C210)</f>
        <v xml:space="preserve"> </v>
      </c>
      <c r="D210" s="130" t="str">
        <f>IF(Data!$B210= 0, " ",LN(C210))</f>
        <v xml:space="preserve"> </v>
      </c>
      <c r="E210" s="130" t="str">
        <f>IF(Data!$B210= 0, " ",ROW(B210)-1)</f>
        <v xml:space="preserve"> </v>
      </c>
      <c r="F210" s="130" t="str">
        <f>IF(Data!$B210= 0, " ",($C210-$T$5)^2)</f>
        <v xml:space="preserve"> </v>
      </c>
      <c r="G210" s="130" t="str">
        <f>IF(Data!$B210= 0, " ",($C210-$T$5)^3)</f>
        <v xml:space="preserve"> </v>
      </c>
      <c r="H210" s="130" t="str">
        <f>IF(Data!$B210= 0, " ",($C210-$T$5)^4)</f>
        <v xml:space="preserve"> </v>
      </c>
      <c r="I210" s="135" t="str">
        <f>IF(Data!$B210= 0, " ",(D210-$U$5)^2)</f>
        <v xml:space="preserve"> </v>
      </c>
      <c r="J210" s="135" t="str">
        <f>IF(Data!$B210= 0, " ",(D210-$U$5)^3)</f>
        <v xml:space="preserve"> </v>
      </c>
      <c r="K210" s="135" t="str">
        <f>IF(Data!$B210= 0, " ",(E210-0.35)/$T$4)</f>
        <v xml:space="preserve"> </v>
      </c>
      <c r="L210" s="135" t="str">
        <f>IF(Data!$B210= 0, " ",(1-K210))</f>
        <v xml:space="preserve"> </v>
      </c>
      <c r="M210" s="135" t="str">
        <f>IF(Data!$B210= 0, " ",(1-$K210)^2)</f>
        <v xml:space="preserve"> </v>
      </c>
      <c r="N210" s="135" t="str">
        <f>IF(Data!$B210= 0, " ",(1-$K210)^3)</f>
        <v xml:space="preserve"> </v>
      </c>
      <c r="O210" s="136" t="str">
        <f>IF(Data!$B210= 0, " ",($C210*L210))</f>
        <v xml:space="preserve"> </v>
      </c>
      <c r="P210" s="136" t="str">
        <f>IF(Data!$B210= 0, " ",($C210*M210))</f>
        <v xml:space="preserve"> </v>
      </c>
      <c r="Q210" s="136" t="str">
        <f>IF(Data!$B210= 0, " ",($C210*N210))</f>
        <v xml:space="preserve"> </v>
      </c>
    </row>
    <row r="211" spans="2:17">
      <c r="B211" s="130" t="str">
        <f>IF(Data!$B211= 0, " ",Data!B211)</f>
        <v xml:space="preserve"> </v>
      </c>
      <c r="C211" s="130" t="str">
        <f>IF(Data!$B211= 0, " ",Data!C211)</f>
        <v xml:space="preserve"> </v>
      </c>
      <c r="D211" s="130" t="str">
        <f>IF(Data!$B211= 0, " ",LN(C211))</f>
        <v xml:space="preserve"> </v>
      </c>
      <c r="E211" s="130" t="str">
        <f>IF(Data!$B211= 0, " ",ROW(B211)-1)</f>
        <v xml:space="preserve"> </v>
      </c>
      <c r="F211" s="130" t="str">
        <f>IF(Data!$B211= 0, " ",($C211-$T$5)^2)</f>
        <v xml:space="preserve"> </v>
      </c>
      <c r="G211" s="130" t="str">
        <f>IF(Data!$B211= 0, " ",($C211-$T$5)^3)</f>
        <v xml:space="preserve"> </v>
      </c>
      <c r="H211" s="130" t="str">
        <f>IF(Data!$B211= 0, " ",($C211-$T$5)^4)</f>
        <v xml:space="preserve"> </v>
      </c>
      <c r="I211" s="135" t="str">
        <f>IF(Data!$B211= 0, " ",(D211-$U$5)^2)</f>
        <v xml:space="preserve"> </v>
      </c>
      <c r="J211" s="135" t="str">
        <f>IF(Data!$B211= 0, " ",(D211-$U$5)^3)</f>
        <v xml:space="preserve"> </v>
      </c>
      <c r="K211" s="135" t="str">
        <f>IF(Data!$B211= 0, " ",(E211-0.35)/$T$4)</f>
        <v xml:space="preserve"> </v>
      </c>
      <c r="L211" s="135" t="str">
        <f>IF(Data!$B211= 0, " ",(1-K211))</f>
        <v xml:space="preserve"> </v>
      </c>
      <c r="M211" s="135" t="str">
        <f>IF(Data!$B211= 0, " ",(1-$K211)^2)</f>
        <v xml:space="preserve"> </v>
      </c>
      <c r="N211" s="135" t="str">
        <f>IF(Data!$B211= 0, " ",(1-$K211)^3)</f>
        <v xml:space="preserve"> </v>
      </c>
      <c r="O211" s="136" t="str">
        <f>IF(Data!$B211= 0, " ",($C211*L211))</f>
        <v xml:space="preserve"> </v>
      </c>
      <c r="P211" s="136" t="str">
        <f>IF(Data!$B211= 0, " ",($C211*M211))</f>
        <v xml:space="preserve"> </v>
      </c>
      <c r="Q211" s="136" t="str">
        <f>IF(Data!$B211= 0, " ",($C211*N211))</f>
        <v xml:space="preserve"> </v>
      </c>
    </row>
    <row r="212" spans="2:17">
      <c r="B212" s="130" t="str">
        <f>IF(Data!$B212= 0, " ",Data!B212)</f>
        <v xml:space="preserve"> </v>
      </c>
      <c r="C212" s="130" t="str">
        <f>IF(Data!$B212= 0, " ",Data!C212)</f>
        <v xml:space="preserve"> </v>
      </c>
      <c r="D212" s="130" t="str">
        <f>IF(Data!$B212= 0, " ",LN(C212))</f>
        <v xml:space="preserve"> </v>
      </c>
      <c r="E212" s="130" t="str">
        <f>IF(Data!$B212= 0, " ",ROW(B212)-1)</f>
        <v xml:space="preserve"> </v>
      </c>
      <c r="F212" s="130" t="str">
        <f>IF(Data!$B212= 0, " ",($C212-$T$5)^2)</f>
        <v xml:space="preserve"> </v>
      </c>
      <c r="G212" s="130" t="str">
        <f>IF(Data!$B212= 0, " ",($C212-$T$5)^3)</f>
        <v xml:space="preserve"> </v>
      </c>
      <c r="H212" s="130" t="str">
        <f>IF(Data!$B212= 0, " ",($C212-$T$5)^4)</f>
        <v xml:space="preserve"> </v>
      </c>
      <c r="I212" s="135" t="str">
        <f>IF(Data!$B212= 0, " ",(D212-$U$5)^2)</f>
        <v xml:space="preserve"> </v>
      </c>
      <c r="J212" s="135" t="str">
        <f>IF(Data!$B212= 0, " ",(D212-$U$5)^3)</f>
        <v xml:space="preserve"> </v>
      </c>
      <c r="K212" s="135" t="str">
        <f>IF(Data!$B212= 0, " ",(E212-0.35)/$T$4)</f>
        <v xml:space="preserve"> </v>
      </c>
      <c r="L212" s="135" t="str">
        <f>IF(Data!$B212= 0, " ",(1-K212))</f>
        <v xml:space="preserve"> </v>
      </c>
      <c r="M212" s="135" t="str">
        <f>IF(Data!$B212= 0, " ",(1-$K212)^2)</f>
        <v xml:space="preserve"> </v>
      </c>
      <c r="N212" s="135" t="str">
        <f>IF(Data!$B212= 0, " ",(1-$K212)^3)</f>
        <v xml:space="preserve"> </v>
      </c>
      <c r="O212" s="136" t="str">
        <f>IF(Data!$B212= 0, " ",($C212*L212))</f>
        <v xml:space="preserve"> </v>
      </c>
      <c r="P212" s="136" t="str">
        <f>IF(Data!$B212= 0, " ",($C212*M212))</f>
        <v xml:space="preserve"> </v>
      </c>
      <c r="Q212" s="136" t="str">
        <f>IF(Data!$B212= 0, " ",($C212*N212))</f>
        <v xml:space="preserve"> </v>
      </c>
    </row>
    <row r="213" spans="2:17">
      <c r="B213" s="130" t="str">
        <f>IF(Data!$B213= 0, " ",Data!B213)</f>
        <v xml:space="preserve"> </v>
      </c>
      <c r="C213" s="130" t="str">
        <f>IF(Data!$B213= 0, " ",Data!C213)</f>
        <v xml:space="preserve"> </v>
      </c>
      <c r="D213" s="130" t="str">
        <f>IF(Data!$B213= 0, " ",LN(C213))</f>
        <v xml:space="preserve"> </v>
      </c>
      <c r="E213" s="130" t="str">
        <f>IF(Data!$B213= 0, " ",ROW(B213)-1)</f>
        <v xml:space="preserve"> </v>
      </c>
      <c r="F213" s="130" t="str">
        <f>IF(Data!$B213= 0, " ",($C213-$T$5)^2)</f>
        <v xml:space="preserve"> </v>
      </c>
      <c r="G213" s="130" t="str">
        <f>IF(Data!$B213= 0, " ",($C213-$T$5)^3)</f>
        <v xml:space="preserve"> </v>
      </c>
      <c r="H213" s="130" t="str">
        <f>IF(Data!$B213= 0, " ",($C213-$T$5)^4)</f>
        <v xml:space="preserve"> </v>
      </c>
      <c r="I213" s="135" t="str">
        <f>IF(Data!$B213= 0, " ",(D213-$U$5)^2)</f>
        <v xml:space="preserve"> </v>
      </c>
      <c r="J213" s="135" t="str">
        <f>IF(Data!$B213= 0, " ",(D213-$U$5)^3)</f>
        <v xml:space="preserve"> </v>
      </c>
      <c r="K213" s="135" t="str">
        <f>IF(Data!$B213= 0, " ",(E213-0.35)/$T$4)</f>
        <v xml:space="preserve"> </v>
      </c>
      <c r="L213" s="135" t="str">
        <f>IF(Data!$B213= 0, " ",(1-K213))</f>
        <v xml:space="preserve"> </v>
      </c>
      <c r="M213" s="135" t="str">
        <f>IF(Data!$B213= 0, " ",(1-$K213)^2)</f>
        <v xml:space="preserve"> </v>
      </c>
      <c r="N213" s="135" t="str">
        <f>IF(Data!$B213= 0, " ",(1-$K213)^3)</f>
        <v xml:space="preserve"> </v>
      </c>
      <c r="O213" s="136" t="str">
        <f>IF(Data!$B213= 0, " ",($C213*L213))</f>
        <v xml:space="preserve"> </v>
      </c>
      <c r="P213" s="136" t="str">
        <f>IF(Data!$B213= 0, " ",($C213*M213))</f>
        <v xml:space="preserve"> </v>
      </c>
      <c r="Q213" s="136" t="str">
        <f>IF(Data!$B213= 0, " ",($C213*N213))</f>
        <v xml:space="preserve"> </v>
      </c>
    </row>
    <row r="214" spans="2:17">
      <c r="B214" s="130" t="str">
        <f>IF(Data!$B214= 0, " ",Data!B214)</f>
        <v xml:space="preserve"> </v>
      </c>
      <c r="C214" s="130" t="str">
        <f>IF(Data!$B214= 0, " ",Data!C214)</f>
        <v xml:space="preserve"> </v>
      </c>
      <c r="D214" s="130" t="str">
        <f>IF(Data!$B214= 0, " ",LN(C214))</f>
        <v xml:space="preserve"> </v>
      </c>
      <c r="E214" s="130" t="str">
        <f>IF(Data!$B214= 0, " ",ROW(B214)-1)</f>
        <v xml:space="preserve"> </v>
      </c>
      <c r="F214" s="130" t="str">
        <f>IF(Data!$B214= 0, " ",($C214-$T$5)^2)</f>
        <v xml:space="preserve"> </v>
      </c>
      <c r="G214" s="130" t="str">
        <f>IF(Data!$B214= 0, " ",($C214-$T$5)^3)</f>
        <v xml:space="preserve"> </v>
      </c>
      <c r="H214" s="130" t="str">
        <f>IF(Data!$B214= 0, " ",($C214-$T$5)^4)</f>
        <v xml:space="preserve"> </v>
      </c>
      <c r="I214" s="135" t="str">
        <f>IF(Data!$B214= 0, " ",(D214-$U$5)^2)</f>
        <v xml:space="preserve"> </v>
      </c>
      <c r="J214" s="135" t="str">
        <f>IF(Data!$B214= 0, " ",(D214-$U$5)^3)</f>
        <v xml:space="preserve"> </v>
      </c>
      <c r="K214" s="135" t="str">
        <f>IF(Data!$B214= 0, " ",(E214-0.35)/$T$4)</f>
        <v xml:space="preserve"> </v>
      </c>
      <c r="L214" s="135" t="str">
        <f>IF(Data!$B214= 0, " ",(1-K214))</f>
        <v xml:space="preserve"> </v>
      </c>
      <c r="M214" s="135" t="str">
        <f>IF(Data!$B214= 0, " ",(1-$K214)^2)</f>
        <v xml:space="preserve"> </v>
      </c>
      <c r="N214" s="135" t="str">
        <f>IF(Data!$B214= 0, " ",(1-$K214)^3)</f>
        <v xml:space="preserve"> </v>
      </c>
      <c r="O214" s="136" t="str">
        <f>IF(Data!$B214= 0, " ",($C214*L214))</f>
        <v xml:space="preserve"> </v>
      </c>
      <c r="P214" s="136" t="str">
        <f>IF(Data!$B214= 0, " ",($C214*M214))</f>
        <v xml:space="preserve"> </v>
      </c>
      <c r="Q214" s="136" t="str">
        <f>IF(Data!$B214= 0, " ",($C214*N214))</f>
        <v xml:space="preserve"> </v>
      </c>
    </row>
    <row r="215" spans="2:17">
      <c r="B215" s="130" t="str">
        <f>IF(Data!$B215= 0, " ",Data!B215)</f>
        <v xml:space="preserve"> </v>
      </c>
      <c r="C215" s="130" t="str">
        <f>IF(Data!$B215= 0, " ",Data!C215)</f>
        <v xml:space="preserve"> </v>
      </c>
      <c r="D215" s="130" t="str">
        <f>IF(Data!$B215= 0, " ",LN(C215))</f>
        <v xml:space="preserve"> </v>
      </c>
      <c r="E215" s="130" t="str">
        <f>IF(Data!$B215= 0, " ",ROW(B215)-1)</f>
        <v xml:space="preserve"> </v>
      </c>
      <c r="F215" s="130" t="str">
        <f>IF(Data!$B215= 0, " ",($C215-$T$5)^2)</f>
        <v xml:space="preserve"> </v>
      </c>
      <c r="G215" s="130" t="str">
        <f>IF(Data!$B215= 0, " ",($C215-$T$5)^3)</f>
        <v xml:space="preserve"> </v>
      </c>
      <c r="H215" s="130" t="str">
        <f>IF(Data!$B215= 0, " ",($C215-$T$5)^4)</f>
        <v xml:space="preserve"> </v>
      </c>
      <c r="I215" s="135" t="str">
        <f>IF(Data!$B215= 0, " ",(D215-$U$5)^2)</f>
        <v xml:space="preserve"> </v>
      </c>
      <c r="J215" s="135" t="str">
        <f>IF(Data!$B215= 0, " ",(D215-$U$5)^3)</f>
        <v xml:space="preserve"> </v>
      </c>
      <c r="K215" s="135" t="str">
        <f>IF(Data!$B215= 0, " ",(E215-0.35)/$T$4)</f>
        <v xml:space="preserve"> </v>
      </c>
      <c r="L215" s="135" t="str">
        <f>IF(Data!$B215= 0, " ",(1-K215))</f>
        <v xml:space="preserve"> </v>
      </c>
      <c r="M215" s="135" t="str">
        <f>IF(Data!$B215= 0, " ",(1-$K215)^2)</f>
        <v xml:space="preserve"> </v>
      </c>
      <c r="N215" s="135" t="str">
        <f>IF(Data!$B215= 0, " ",(1-$K215)^3)</f>
        <v xml:space="preserve"> </v>
      </c>
      <c r="O215" s="136" t="str">
        <f>IF(Data!$B215= 0, " ",($C215*L215))</f>
        <v xml:space="preserve"> </v>
      </c>
      <c r="P215" s="136" t="str">
        <f>IF(Data!$B215= 0, " ",($C215*M215))</f>
        <v xml:space="preserve"> </v>
      </c>
      <c r="Q215" s="136" t="str">
        <f>IF(Data!$B215= 0, " ",($C215*N215))</f>
        <v xml:space="preserve"> </v>
      </c>
    </row>
    <row r="216" spans="2:17">
      <c r="B216" s="130" t="str">
        <f>IF(Data!$B216= 0, " ",Data!B216)</f>
        <v xml:space="preserve"> </v>
      </c>
      <c r="C216" s="130" t="str">
        <f>IF(Data!$B216= 0, " ",Data!C216)</f>
        <v xml:space="preserve"> </v>
      </c>
      <c r="D216" s="130" t="str">
        <f>IF(Data!$B216= 0, " ",LN(C216))</f>
        <v xml:space="preserve"> </v>
      </c>
      <c r="E216" s="130" t="str">
        <f>IF(Data!$B216= 0, " ",ROW(B216)-1)</f>
        <v xml:space="preserve"> </v>
      </c>
      <c r="F216" s="130" t="str">
        <f>IF(Data!$B216= 0, " ",($C216-$T$5)^2)</f>
        <v xml:space="preserve"> </v>
      </c>
      <c r="G216" s="130" t="str">
        <f>IF(Data!$B216= 0, " ",($C216-$T$5)^3)</f>
        <v xml:space="preserve"> </v>
      </c>
      <c r="H216" s="130" t="str">
        <f>IF(Data!$B216= 0, " ",($C216-$T$5)^4)</f>
        <v xml:space="preserve"> </v>
      </c>
      <c r="I216" s="135" t="str">
        <f>IF(Data!$B216= 0, " ",(D216-$U$5)^2)</f>
        <v xml:space="preserve"> </v>
      </c>
      <c r="J216" s="135" t="str">
        <f>IF(Data!$B216= 0, " ",(D216-$U$5)^3)</f>
        <v xml:space="preserve"> </v>
      </c>
      <c r="K216" s="135" t="str">
        <f>IF(Data!$B216= 0, " ",(E216-0.35)/$T$4)</f>
        <v xml:space="preserve"> </v>
      </c>
      <c r="L216" s="135" t="str">
        <f>IF(Data!$B216= 0, " ",(1-K216))</f>
        <v xml:space="preserve"> </v>
      </c>
      <c r="M216" s="135" t="str">
        <f>IF(Data!$B216= 0, " ",(1-$K216)^2)</f>
        <v xml:space="preserve"> </v>
      </c>
      <c r="N216" s="135" t="str">
        <f>IF(Data!$B216= 0, " ",(1-$K216)^3)</f>
        <v xml:space="preserve"> </v>
      </c>
      <c r="O216" s="136" t="str">
        <f>IF(Data!$B216= 0, " ",($C216*L216))</f>
        <v xml:space="preserve"> </v>
      </c>
      <c r="P216" s="136" t="str">
        <f>IF(Data!$B216= 0, " ",($C216*M216))</f>
        <v xml:space="preserve"> </v>
      </c>
      <c r="Q216" s="136" t="str">
        <f>IF(Data!$B216= 0, " ",($C216*N216))</f>
        <v xml:space="preserve"> </v>
      </c>
    </row>
    <row r="217" spans="2:17">
      <c r="B217" s="130" t="str">
        <f>IF(Data!$B217= 0, " ",Data!B217)</f>
        <v xml:space="preserve"> </v>
      </c>
      <c r="C217" s="130" t="str">
        <f>IF(Data!$B217= 0, " ",Data!C217)</f>
        <v xml:space="preserve"> </v>
      </c>
      <c r="D217" s="130" t="str">
        <f>IF(Data!$B217= 0, " ",LN(C217))</f>
        <v xml:space="preserve"> </v>
      </c>
      <c r="E217" s="130" t="str">
        <f>IF(Data!$B217= 0, " ",ROW(B217)-1)</f>
        <v xml:space="preserve"> </v>
      </c>
      <c r="F217" s="130" t="str">
        <f>IF(Data!$B217= 0, " ",($C217-$T$5)^2)</f>
        <v xml:space="preserve"> </v>
      </c>
      <c r="G217" s="130" t="str">
        <f>IF(Data!$B217= 0, " ",($C217-$T$5)^3)</f>
        <v xml:space="preserve"> </v>
      </c>
      <c r="H217" s="130" t="str">
        <f>IF(Data!$B217= 0, " ",($C217-$T$5)^4)</f>
        <v xml:space="preserve"> </v>
      </c>
      <c r="I217" s="135" t="str">
        <f>IF(Data!$B217= 0, " ",(D217-$U$5)^2)</f>
        <v xml:space="preserve"> </v>
      </c>
      <c r="J217" s="135" t="str">
        <f>IF(Data!$B217= 0, " ",(D217-$U$5)^3)</f>
        <v xml:space="preserve"> </v>
      </c>
      <c r="K217" s="135" t="str">
        <f>IF(Data!$B217= 0, " ",(E217-0.35)/$T$4)</f>
        <v xml:space="preserve"> </v>
      </c>
      <c r="L217" s="135" t="str">
        <f>IF(Data!$B217= 0, " ",(1-K217))</f>
        <v xml:space="preserve"> </v>
      </c>
      <c r="M217" s="135" t="str">
        <f>IF(Data!$B217= 0, " ",(1-$K217)^2)</f>
        <v xml:space="preserve"> </v>
      </c>
      <c r="N217" s="135" t="str">
        <f>IF(Data!$B217= 0, " ",(1-$K217)^3)</f>
        <v xml:space="preserve"> </v>
      </c>
      <c r="O217" s="136" t="str">
        <f>IF(Data!$B217= 0, " ",($C217*L217))</f>
        <v xml:space="preserve"> </v>
      </c>
      <c r="P217" s="136" t="str">
        <f>IF(Data!$B217= 0, " ",($C217*M217))</f>
        <v xml:space="preserve"> </v>
      </c>
      <c r="Q217" s="136" t="str">
        <f>IF(Data!$B217= 0, " ",($C217*N217))</f>
        <v xml:space="preserve"> </v>
      </c>
    </row>
    <row r="218" spans="2:17">
      <c r="B218" s="130" t="str">
        <f>IF(Data!$B218= 0, " ",Data!B218)</f>
        <v xml:space="preserve"> </v>
      </c>
      <c r="C218" s="130" t="str">
        <f>IF(Data!$B218= 0, " ",Data!C218)</f>
        <v xml:space="preserve"> </v>
      </c>
      <c r="D218" s="130" t="str">
        <f>IF(Data!$B218= 0, " ",LN(C218))</f>
        <v xml:space="preserve"> </v>
      </c>
      <c r="E218" s="130" t="str">
        <f>IF(Data!$B218= 0, " ",ROW(B218)-1)</f>
        <v xml:space="preserve"> </v>
      </c>
      <c r="F218" s="130" t="str">
        <f>IF(Data!$B218= 0, " ",($C218-$T$5)^2)</f>
        <v xml:space="preserve"> </v>
      </c>
      <c r="G218" s="130" t="str">
        <f>IF(Data!$B218= 0, " ",($C218-$T$5)^3)</f>
        <v xml:space="preserve"> </v>
      </c>
      <c r="H218" s="130" t="str">
        <f>IF(Data!$B218= 0, " ",($C218-$T$5)^4)</f>
        <v xml:space="preserve"> </v>
      </c>
      <c r="I218" s="135" t="str">
        <f>IF(Data!$B218= 0, " ",(D218-$U$5)^2)</f>
        <v xml:space="preserve"> </v>
      </c>
      <c r="J218" s="135" t="str">
        <f>IF(Data!$B218= 0, " ",(D218-$U$5)^3)</f>
        <v xml:space="preserve"> </v>
      </c>
      <c r="K218" s="135" t="str">
        <f>IF(Data!$B218= 0, " ",(E218-0.35)/$T$4)</f>
        <v xml:space="preserve"> </v>
      </c>
      <c r="L218" s="135" t="str">
        <f>IF(Data!$B218= 0, " ",(1-K218))</f>
        <v xml:space="preserve"> </v>
      </c>
      <c r="M218" s="135" t="str">
        <f>IF(Data!$B218= 0, " ",(1-$K218)^2)</f>
        <v xml:space="preserve"> </v>
      </c>
      <c r="N218" s="135" t="str">
        <f>IF(Data!$B218= 0, " ",(1-$K218)^3)</f>
        <v xml:space="preserve"> </v>
      </c>
      <c r="O218" s="136" t="str">
        <f>IF(Data!$B218= 0, " ",($C218*L218))</f>
        <v xml:space="preserve"> </v>
      </c>
      <c r="P218" s="136" t="str">
        <f>IF(Data!$B218= 0, " ",($C218*M218))</f>
        <v xml:space="preserve"> </v>
      </c>
      <c r="Q218" s="136" t="str">
        <f>IF(Data!$B218= 0, " ",($C218*N218))</f>
        <v xml:space="preserve"> </v>
      </c>
    </row>
    <row r="219" spans="2:17">
      <c r="B219" s="130" t="str">
        <f>IF(Data!$B219= 0, " ",Data!B219)</f>
        <v xml:space="preserve"> </v>
      </c>
      <c r="C219" s="130" t="str">
        <f>IF(Data!$B219= 0, " ",Data!C219)</f>
        <v xml:space="preserve"> </v>
      </c>
      <c r="D219" s="130" t="str">
        <f>IF(Data!$B219= 0, " ",LN(C219))</f>
        <v xml:space="preserve"> </v>
      </c>
      <c r="E219" s="130" t="str">
        <f>IF(Data!$B219= 0, " ",ROW(B219)-1)</f>
        <v xml:space="preserve"> </v>
      </c>
      <c r="F219" s="130" t="str">
        <f>IF(Data!$B219= 0, " ",($C219-$T$5)^2)</f>
        <v xml:space="preserve"> </v>
      </c>
      <c r="G219" s="130" t="str">
        <f>IF(Data!$B219= 0, " ",($C219-$T$5)^3)</f>
        <v xml:space="preserve"> </v>
      </c>
      <c r="H219" s="130" t="str">
        <f>IF(Data!$B219= 0, " ",($C219-$T$5)^4)</f>
        <v xml:space="preserve"> </v>
      </c>
      <c r="I219" s="135" t="str">
        <f>IF(Data!$B219= 0, " ",(D219-$U$5)^2)</f>
        <v xml:space="preserve"> </v>
      </c>
      <c r="J219" s="135" t="str">
        <f>IF(Data!$B219= 0, " ",(D219-$U$5)^3)</f>
        <v xml:space="preserve"> </v>
      </c>
      <c r="K219" s="135" t="str">
        <f>IF(Data!$B219= 0, " ",(E219-0.35)/$T$4)</f>
        <v xml:space="preserve"> </v>
      </c>
      <c r="L219" s="135" t="str">
        <f>IF(Data!$B219= 0, " ",(1-K219))</f>
        <v xml:space="preserve"> </v>
      </c>
      <c r="M219" s="135" t="str">
        <f>IF(Data!$B219= 0, " ",(1-$K219)^2)</f>
        <v xml:space="preserve"> </v>
      </c>
      <c r="N219" s="135" t="str">
        <f>IF(Data!$B219= 0, " ",(1-$K219)^3)</f>
        <v xml:space="preserve"> </v>
      </c>
      <c r="O219" s="136" t="str">
        <f>IF(Data!$B219= 0, " ",($C219*L219))</f>
        <v xml:space="preserve"> </v>
      </c>
      <c r="P219" s="136" t="str">
        <f>IF(Data!$B219= 0, " ",($C219*M219))</f>
        <v xml:space="preserve"> </v>
      </c>
      <c r="Q219" s="136" t="str">
        <f>IF(Data!$B219= 0, " ",($C219*N219))</f>
        <v xml:space="preserve"> </v>
      </c>
    </row>
    <row r="220" spans="2:17">
      <c r="B220" s="130" t="str">
        <f>IF(Data!$B220= 0, " ",Data!B220)</f>
        <v xml:space="preserve"> </v>
      </c>
      <c r="C220" s="130" t="str">
        <f>IF(Data!$B220= 0, " ",Data!C220)</f>
        <v xml:space="preserve"> </v>
      </c>
      <c r="D220" s="130" t="str">
        <f>IF(Data!$B220= 0, " ",LN(C220))</f>
        <v xml:space="preserve"> </v>
      </c>
      <c r="E220" s="130" t="str">
        <f>IF(Data!$B220= 0, " ",ROW(B220)-1)</f>
        <v xml:space="preserve"> </v>
      </c>
      <c r="F220" s="130" t="str">
        <f>IF(Data!$B220= 0, " ",($C220-$T$5)^2)</f>
        <v xml:space="preserve"> </v>
      </c>
      <c r="G220" s="130" t="str">
        <f>IF(Data!$B220= 0, " ",($C220-$T$5)^3)</f>
        <v xml:space="preserve"> </v>
      </c>
      <c r="H220" s="130" t="str">
        <f>IF(Data!$B220= 0, " ",($C220-$T$5)^4)</f>
        <v xml:space="preserve"> </v>
      </c>
      <c r="I220" s="135" t="str">
        <f>IF(Data!$B220= 0, " ",(D220-$U$5)^2)</f>
        <v xml:space="preserve"> </v>
      </c>
      <c r="J220" s="135" t="str">
        <f>IF(Data!$B220= 0, " ",(D220-$U$5)^3)</f>
        <v xml:space="preserve"> </v>
      </c>
      <c r="K220" s="135" t="str">
        <f>IF(Data!$B220= 0, " ",(E220-0.35)/$T$4)</f>
        <v xml:space="preserve"> </v>
      </c>
      <c r="L220" s="135" t="str">
        <f>IF(Data!$B220= 0, " ",(1-K220))</f>
        <v xml:space="preserve"> </v>
      </c>
      <c r="M220" s="135" t="str">
        <f>IF(Data!$B220= 0, " ",(1-$K220)^2)</f>
        <v xml:space="preserve"> </v>
      </c>
      <c r="N220" s="135" t="str">
        <f>IF(Data!$B220= 0, " ",(1-$K220)^3)</f>
        <v xml:space="preserve"> </v>
      </c>
      <c r="O220" s="136" t="str">
        <f>IF(Data!$B220= 0, " ",($C220*L220))</f>
        <v xml:space="preserve"> </v>
      </c>
      <c r="P220" s="136" t="str">
        <f>IF(Data!$B220= 0, " ",($C220*M220))</f>
        <v xml:space="preserve"> </v>
      </c>
      <c r="Q220" s="136" t="str">
        <f>IF(Data!$B220= 0, " ",($C220*N220))</f>
        <v xml:space="preserve"> </v>
      </c>
    </row>
    <row r="221" spans="2:17">
      <c r="B221" s="130" t="str">
        <f>IF(Data!$B221= 0, " ",Data!B221)</f>
        <v xml:space="preserve"> </v>
      </c>
      <c r="C221" s="130" t="str">
        <f>IF(Data!$B221= 0, " ",Data!C221)</f>
        <v xml:space="preserve"> </v>
      </c>
      <c r="D221" s="130" t="str">
        <f>IF(Data!$B221= 0, " ",LN(C221))</f>
        <v xml:space="preserve"> </v>
      </c>
      <c r="E221" s="130" t="str">
        <f>IF(Data!$B221= 0, " ",ROW(B221)-1)</f>
        <v xml:space="preserve"> </v>
      </c>
      <c r="F221" s="130" t="str">
        <f>IF(Data!$B221= 0, " ",($C221-$T$5)^2)</f>
        <v xml:space="preserve"> </v>
      </c>
      <c r="G221" s="130" t="str">
        <f>IF(Data!$B221= 0, " ",($C221-$T$5)^3)</f>
        <v xml:space="preserve"> </v>
      </c>
      <c r="H221" s="130" t="str">
        <f>IF(Data!$B221= 0, " ",($C221-$T$5)^4)</f>
        <v xml:space="preserve"> </v>
      </c>
      <c r="I221" s="135" t="str">
        <f>IF(Data!$B221= 0, " ",(D221-$U$5)^2)</f>
        <v xml:space="preserve"> </v>
      </c>
      <c r="J221" s="135" t="str">
        <f>IF(Data!$B221= 0, " ",(D221-$U$5)^3)</f>
        <v xml:space="preserve"> </v>
      </c>
      <c r="K221" s="135" t="str">
        <f>IF(Data!$B221= 0, " ",(E221-0.35)/$T$4)</f>
        <v xml:space="preserve"> </v>
      </c>
      <c r="L221" s="135" t="str">
        <f>IF(Data!$B221= 0, " ",(1-K221))</f>
        <v xml:space="preserve"> </v>
      </c>
      <c r="M221" s="135" t="str">
        <f>IF(Data!$B221= 0, " ",(1-$K221)^2)</f>
        <v xml:space="preserve"> </v>
      </c>
      <c r="N221" s="135" t="str">
        <f>IF(Data!$B221= 0, " ",(1-$K221)^3)</f>
        <v xml:space="preserve"> </v>
      </c>
      <c r="O221" s="136" t="str">
        <f>IF(Data!$B221= 0, " ",($C221*L221))</f>
        <v xml:space="preserve"> </v>
      </c>
      <c r="P221" s="136" t="str">
        <f>IF(Data!$B221= 0, " ",($C221*M221))</f>
        <v xml:space="preserve"> </v>
      </c>
      <c r="Q221" s="136" t="str">
        <f>IF(Data!$B221= 0, " ",($C221*N221))</f>
        <v xml:space="preserve"> </v>
      </c>
    </row>
    <row r="222" spans="2:17">
      <c r="B222" s="130" t="str">
        <f>IF(Data!$B222= 0, " ",Data!B222)</f>
        <v xml:space="preserve"> </v>
      </c>
      <c r="C222" s="130" t="str">
        <f>IF(Data!$B222= 0, " ",Data!C222)</f>
        <v xml:space="preserve"> </v>
      </c>
      <c r="D222" s="130" t="str">
        <f>IF(Data!$B222= 0, " ",LN(C222))</f>
        <v xml:space="preserve"> </v>
      </c>
      <c r="E222" s="130" t="str">
        <f>IF(Data!$B222= 0, " ",ROW(B222)-1)</f>
        <v xml:space="preserve"> </v>
      </c>
      <c r="F222" s="130" t="str">
        <f>IF(Data!$B222= 0, " ",($C222-$T$5)^2)</f>
        <v xml:space="preserve"> </v>
      </c>
      <c r="G222" s="130" t="str">
        <f>IF(Data!$B222= 0, " ",($C222-$T$5)^3)</f>
        <v xml:space="preserve"> </v>
      </c>
      <c r="H222" s="130" t="str">
        <f>IF(Data!$B222= 0, " ",($C222-$T$5)^4)</f>
        <v xml:space="preserve"> </v>
      </c>
      <c r="I222" s="135" t="str">
        <f>IF(Data!$B222= 0, " ",(D222-$U$5)^2)</f>
        <v xml:space="preserve"> </v>
      </c>
      <c r="J222" s="135" t="str">
        <f>IF(Data!$B222= 0, " ",(D222-$U$5)^3)</f>
        <v xml:space="preserve"> </v>
      </c>
      <c r="K222" s="135" t="str">
        <f>IF(Data!$B222= 0, " ",(E222-0.35)/$T$4)</f>
        <v xml:space="preserve"> </v>
      </c>
      <c r="L222" s="135" t="str">
        <f>IF(Data!$B222= 0, " ",(1-K222))</f>
        <v xml:space="preserve"> </v>
      </c>
      <c r="M222" s="135" t="str">
        <f>IF(Data!$B222= 0, " ",(1-$K222)^2)</f>
        <v xml:space="preserve"> </v>
      </c>
      <c r="N222" s="135" t="str">
        <f>IF(Data!$B222= 0, " ",(1-$K222)^3)</f>
        <v xml:space="preserve"> </v>
      </c>
      <c r="O222" s="136" t="str">
        <f>IF(Data!$B222= 0, " ",($C222*L222))</f>
        <v xml:space="preserve"> </v>
      </c>
      <c r="P222" s="136" t="str">
        <f>IF(Data!$B222= 0, " ",($C222*M222))</f>
        <v xml:space="preserve"> </v>
      </c>
      <c r="Q222" s="136" t="str">
        <f>IF(Data!$B222= 0, " ",($C222*N222))</f>
        <v xml:space="preserve"> </v>
      </c>
    </row>
    <row r="223" spans="2:17">
      <c r="B223" s="130" t="str">
        <f>IF(Data!$B223= 0, " ",Data!B223)</f>
        <v xml:space="preserve"> </v>
      </c>
      <c r="C223" s="130" t="str">
        <f>IF(Data!$B223= 0, " ",Data!C223)</f>
        <v xml:space="preserve"> </v>
      </c>
      <c r="D223" s="130" t="str">
        <f>IF(Data!$B223= 0, " ",LN(C223))</f>
        <v xml:space="preserve"> </v>
      </c>
      <c r="E223" s="130" t="str">
        <f>IF(Data!$B223= 0, " ",ROW(B223)-1)</f>
        <v xml:space="preserve"> </v>
      </c>
      <c r="F223" s="130" t="str">
        <f>IF(Data!$B223= 0, " ",($C223-$T$5)^2)</f>
        <v xml:space="preserve"> </v>
      </c>
      <c r="G223" s="130" t="str">
        <f>IF(Data!$B223= 0, " ",($C223-$T$5)^3)</f>
        <v xml:space="preserve"> </v>
      </c>
      <c r="H223" s="130" t="str">
        <f>IF(Data!$B223= 0, " ",($C223-$T$5)^4)</f>
        <v xml:space="preserve"> </v>
      </c>
      <c r="I223" s="135" t="str">
        <f>IF(Data!$B223= 0, " ",(D223-$U$5)^2)</f>
        <v xml:space="preserve"> </v>
      </c>
      <c r="J223" s="135" t="str">
        <f>IF(Data!$B223= 0, " ",(D223-$U$5)^3)</f>
        <v xml:space="preserve"> </v>
      </c>
      <c r="K223" s="135" t="str">
        <f>IF(Data!$B223= 0, " ",(E223-0.35)/$T$4)</f>
        <v xml:space="preserve"> </v>
      </c>
      <c r="L223" s="135" t="str">
        <f>IF(Data!$B223= 0, " ",(1-K223))</f>
        <v xml:space="preserve"> </v>
      </c>
      <c r="M223" s="135" t="str">
        <f>IF(Data!$B223= 0, " ",(1-$K223)^2)</f>
        <v xml:space="preserve"> </v>
      </c>
      <c r="N223" s="135" t="str">
        <f>IF(Data!$B223= 0, " ",(1-$K223)^3)</f>
        <v xml:space="preserve"> </v>
      </c>
      <c r="O223" s="136" t="str">
        <f>IF(Data!$B223= 0, " ",($C223*L223))</f>
        <v xml:space="preserve"> </v>
      </c>
      <c r="P223" s="136" t="str">
        <f>IF(Data!$B223= 0, " ",($C223*M223))</f>
        <v xml:space="preserve"> </v>
      </c>
      <c r="Q223" s="136" t="str">
        <f>IF(Data!$B223= 0, " ",($C223*N223))</f>
        <v xml:space="preserve"> </v>
      </c>
    </row>
    <row r="224" spans="2:17">
      <c r="B224" s="130" t="str">
        <f>IF(Data!$B224= 0, " ",Data!B224)</f>
        <v xml:space="preserve"> </v>
      </c>
      <c r="C224" s="130" t="str">
        <f>IF(Data!$B224= 0, " ",Data!C224)</f>
        <v xml:space="preserve"> </v>
      </c>
      <c r="D224" s="130" t="str">
        <f>IF(Data!$B224= 0, " ",LN(C224))</f>
        <v xml:space="preserve"> </v>
      </c>
      <c r="E224" s="130" t="str">
        <f>IF(Data!$B224= 0, " ",ROW(B224)-1)</f>
        <v xml:space="preserve"> </v>
      </c>
      <c r="F224" s="130" t="str">
        <f>IF(Data!$B224= 0, " ",($C224-$T$5)^2)</f>
        <v xml:space="preserve"> </v>
      </c>
      <c r="G224" s="130" t="str">
        <f>IF(Data!$B224= 0, " ",($C224-$T$5)^3)</f>
        <v xml:space="preserve"> </v>
      </c>
      <c r="H224" s="130" t="str">
        <f>IF(Data!$B224= 0, " ",($C224-$T$5)^4)</f>
        <v xml:space="preserve"> </v>
      </c>
      <c r="I224" s="135" t="str">
        <f>IF(Data!$B224= 0, " ",(D224-$U$5)^2)</f>
        <v xml:space="preserve"> </v>
      </c>
      <c r="J224" s="135" t="str">
        <f>IF(Data!$B224= 0, " ",(D224-$U$5)^3)</f>
        <v xml:space="preserve"> </v>
      </c>
      <c r="K224" s="135" t="str">
        <f>IF(Data!$B224= 0, " ",(E224-0.35)/$T$4)</f>
        <v xml:space="preserve"> </v>
      </c>
      <c r="L224" s="135" t="str">
        <f>IF(Data!$B224= 0, " ",(1-K224))</f>
        <v xml:space="preserve"> </v>
      </c>
      <c r="M224" s="135" t="str">
        <f>IF(Data!$B224= 0, " ",(1-$K224)^2)</f>
        <v xml:space="preserve"> </v>
      </c>
      <c r="N224" s="135" t="str">
        <f>IF(Data!$B224= 0, " ",(1-$K224)^3)</f>
        <v xml:space="preserve"> </v>
      </c>
      <c r="O224" s="136" t="str">
        <f>IF(Data!$B224= 0, " ",($C224*L224))</f>
        <v xml:space="preserve"> </v>
      </c>
      <c r="P224" s="136" t="str">
        <f>IF(Data!$B224= 0, " ",($C224*M224))</f>
        <v xml:space="preserve"> </v>
      </c>
      <c r="Q224" s="136" t="str">
        <f>IF(Data!$B224= 0, " ",($C224*N224))</f>
        <v xml:space="preserve"> </v>
      </c>
    </row>
    <row r="225" spans="2:17">
      <c r="B225" s="130" t="str">
        <f>IF(Data!$B225= 0, " ",Data!B225)</f>
        <v xml:space="preserve"> </v>
      </c>
      <c r="C225" s="130" t="str">
        <f>IF(Data!$B225= 0, " ",Data!C225)</f>
        <v xml:space="preserve"> </v>
      </c>
      <c r="D225" s="130" t="str">
        <f>IF(Data!$B225= 0, " ",LN(C225))</f>
        <v xml:space="preserve"> </v>
      </c>
      <c r="E225" s="130" t="str">
        <f>IF(Data!$B225= 0, " ",ROW(B225)-1)</f>
        <v xml:space="preserve"> </v>
      </c>
      <c r="F225" s="130" t="str">
        <f>IF(Data!$B225= 0, " ",($C225-$T$5)^2)</f>
        <v xml:space="preserve"> </v>
      </c>
      <c r="G225" s="130" t="str">
        <f>IF(Data!$B225= 0, " ",($C225-$T$5)^3)</f>
        <v xml:space="preserve"> </v>
      </c>
      <c r="H225" s="130" t="str">
        <f>IF(Data!$B225= 0, " ",($C225-$T$5)^4)</f>
        <v xml:space="preserve"> </v>
      </c>
      <c r="I225" s="135" t="str">
        <f>IF(Data!$B225= 0, " ",(D225-$U$5)^2)</f>
        <v xml:space="preserve"> </v>
      </c>
      <c r="J225" s="135" t="str">
        <f>IF(Data!$B225= 0, " ",(D225-$U$5)^3)</f>
        <v xml:space="preserve"> </v>
      </c>
      <c r="K225" s="135" t="str">
        <f>IF(Data!$B225= 0, " ",(E225-0.35)/$T$4)</f>
        <v xml:space="preserve"> </v>
      </c>
      <c r="L225" s="135" t="str">
        <f>IF(Data!$B225= 0, " ",(1-K225))</f>
        <v xml:space="preserve"> </v>
      </c>
      <c r="M225" s="135" t="str">
        <f>IF(Data!$B225= 0, " ",(1-$K225)^2)</f>
        <v xml:space="preserve"> </v>
      </c>
      <c r="N225" s="135" t="str">
        <f>IF(Data!$B225= 0, " ",(1-$K225)^3)</f>
        <v xml:space="preserve"> </v>
      </c>
      <c r="O225" s="136" t="str">
        <f>IF(Data!$B225= 0, " ",($C225*L225))</f>
        <v xml:space="preserve"> </v>
      </c>
      <c r="P225" s="136" t="str">
        <f>IF(Data!$B225= 0, " ",($C225*M225))</f>
        <v xml:space="preserve"> </v>
      </c>
      <c r="Q225" s="136" t="str">
        <f>IF(Data!$B225= 0, " ",($C225*N225))</f>
        <v xml:space="preserve"> </v>
      </c>
    </row>
    <row r="226" spans="2:17">
      <c r="B226" s="130" t="str">
        <f>IF(Data!$B226= 0, " ",Data!B226)</f>
        <v xml:space="preserve"> </v>
      </c>
      <c r="C226" s="130" t="str">
        <f>IF(Data!$B226= 0, " ",Data!C226)</f>
        <v xml:space="preserve"> </v>
      </c>
      <c r="D226" s="130" t="str">
        <f>IF(Data!$B226= 0, " ",LN(C226))</f>
        <v xml:space="preserve"> </v>
      </c>
      <c r="E226" s="130" t="str">
        <f>IF(Data!$B226= 0, " ",ROW(B226)-1)</f>
        <v xml:space="preserve"> </v>
      </c>
      <c r="F226" s="130" t="str">
        <f>IF(Data!$B226= 0, " ",($C226-$T$5)^2)</f>
        <v xml:space="preserve"> </v>
      </c>
      <c r="G226" s="130" t="str">
        <f>IF(Data!$B226= 0, " ",($C226-$T$5)^3)</f>
        <v xml:space="preserve"> </v>
      </c>
      <c r="H226" s="130" t="str">
        <f>IF(Data!$B226= 0, " ",($C226-$T$5)^4)</f>
        <v xml:space="preserve"> </v>
      </c>
      <c r="I226" s="135" t="str">
        <f>IF(Data!$B226= 0, " ",(D226-$U$5)^2)</f>
        <v xml:space="preserve"> </v>
      </c>
      <c r="J226" s="135" t="str">
        <f>IF(Data!$B226= 0, " ",(D226-$U$5)^3)</f>
        <v xml:space="preserve"> </v>
      </c>
      <c r="K226" s="135" t="str">
        <f>IF(Data!$B226= 0, " ",(E226-0.35)/$T$4)</f>
        <v xml:space="preserve"> </v>
      </c>
      <c r="L226" s="135" t="str">
        <f>IF(Data!$B226= 0, " ",(1-K226))</f>
        <v xml:space="preserve"> </v>
      </c>
      <c r="M226" s="135" t="str">
        <f>IF(Data!$B226= 0, " ",(1-$K226)^2)</f>
        <v xml:space="preserve"> </v>
      </c>
      <c r="N226" s="135" t="str">
        <f>IF(Data!$B226= 0, " ",(1-$K226)^3)</f>
        <v xml:space="preserve"> </v>
      </c>
      <c r="O226" s="136" t="str">
        <f>IF(Data!$B226= 0, " ",($C226*L226))</f>
        <v xml:space="preserve"> </v>
      </c>
      <c r="P226" s="136" t="str">
        <f>IF(Data!$B226= 0, " ",($C226*M226))</f>
        <v xml:space="preserve"> </v>
      </c>
      <c r="Q226" s="136" t="str">
        <f>IF(Data!$B226= 0, " ",($C226*N226))</f>
        <v xml:space="preserve"> </v>
      </c>
    </row>
    <row r="227" spans="2:17">
      <c r="B227" s="130" t="str">
        <f>IF(Data!$B227= 0, " ",Data!B227)</f>
        <v xml:space="preserve"> </v>
      </c>
      <c r="C227" s="130" t="str">
        <f>IF(Data!$B227= 0, " ",Data!C227)</f>
        <v xml:space="preserve"> </v>
      </c>
      <c r="D227" s="130" t="str">
        <f>IF(Data!$B227= 0, " ",LN(C227))</f>
        <v xml:space="preserve"> </v>
      </c>
      <c r="E227" s="130" t="str">
        <f>IF(Data!$B227= 0, " ",ROW(B227)-1)</f>
        <v xml:space="preserve"> </v>
      </c>
      <c r="F227" s="130" t="str">
        <f>IF(Data!$B227= 0, " ",($C227-$T$5)^2)</f>
        <v xml:space="preserve"> </v>
      </c>
      <c r="G227" s="130" t="str">
        <f>IF(Data!$B227= 0, " ",($C227-$T$5)^3)</f>
        <v xml:space="preserve"> </v>
      </c>
      <c r="H227" s="130" t="str">
        <f>IF(Data!$B227= 0, " ",($C227-$T$5)^4)</f>
        <v xml:space="preserve"> </v>
      </c>
      <c r="I227" s="135" t="str">
        <f>IF(Data!$B227= 0, " ",(D227-$U$5)^2)</f>
        <v xml:space="preserve"> </v>
      </c>
      <c r="J227" s="135" t="str">
        <f>IF(Data!$B227= 0, " ",(D227-$U$5)^3)</f>
        <v xml:space="preserve"> </v>
      </c>
      <c r="K227" s="135" t="str">
        <f>IF(Data!$B227= 0, " ",(E227-0.35)/$T$4)</f>
        <v xml:space="preserve"> </v>
      </c>
      <c r="L227" s="135" t="str">
        <f>IF(Data!$B227= 0, " ",(1-K227))</f>
        <v xml:space="preserve"> </v>
      </c>
      <c r="M227" s="135" t="str">
        <f>IF(Data!$B227= 0, " ",(1-$K227)^2)</f>
        <v xml:space="preserve"> </v>
      </c>
      <c r="N227" s="135" t="str">
        <f>IF(Data!$B227= 0, " ",(1-$K227)^3)</f>
        <v xml:space="preserve"> </v>
      </c>
      <c r="O227" s="136" t="str">
        <f>IF(Data!$B227= 0, " ",($C227*L227))</f>
        <v xml:space="preserve"> </v>
      </c>
      <c r="P227" s="136" t="str">
        <f>IF(Data!$B227= 0, " ",($C227*M227))</f>
        <v xml:space="preserve"> </v>
      </c>
      <c r="Q227" s="136" t="str">
        <f>IF(Data!$B227= 0, " ",($C227*N227))</f>
        <v xml:space="preserve"> </v>
      </c>
    </row>
    <row r="228" spans="2:17">
      <c r="B228" s="130" t="str">
        <f>IF(Data!$B228= 0, " ",Data!B228)</f>
        <v xml:space="preserve"> </v>
      </c>
      <c r="C228" s="130" t="str">
        <f>IF(Data!$B228= 0, " ",Data!C228)</f>
        <v xml:space="preserve"> </v>
      </c>
      <c r="D228" s="130" t="str">
        <f>IF(Data!$B228= 0, " ",LN(C228))</f>
        <v xml:space="preserve"> </v>
      </c>
      <c r="E228" s="130" t="str">
        <f>IF(Data!$B228= 0, " ",ROW(B228)-1)</f>
        <v xml:space="preserve"> </v>
      </c>
      <c r="F228" s="130" t="str">
        <f>IF(Data!$B228= 0, " ",($C228-$T$5)^2)</f>
        <v xml:space="preserve"> </v>
      </c>
      <c r="G228" s="130" t="str">
        <f>IF(Data!$B228= 0, " ",($C228-$T$5)^3)</f>
        <v xml:space="preserve"> </v>
      </c>
      <c r="H228" s="130" t="str">
        <f>IF(Data!$B228= 0, " ",($C228-$T$5)^4)</f>
        <v xml:space="preserve"> </v>
      </c>
      <c r="I228" s="135" t="str">
        <f>IF(Data!$B228= 0, " ",(D228-$U$5)^2)</f>
        <v xml:space="preserve"> </v>
      </c>
      <c r="J228" s="135" t="str">
        <f>IF(Data!$B228= 0, " ",(D228-$U$5)^3)</f>
        <v xml:space="preserve"> </v>
      </c>
      <c r="K228" s="135" t="str">
        <f>IF(Data!$B228= 0, " ",(E228-0.35)/$T$4)</f>
        <v xml:space="preserve"> </v>
      </c>
      <c r="L228" s="135" t="str">
        <f>IF(Data!$B228= 0, " ",(1-K228))</f>
        <v xml:space="preserve"> </v>
      </c>
      <c r="M228" s="135" t="str">
        <f>IF(Data!$B228= 0, " ",(1-$K228)^2)</f>
        <v xml:space="preserve"> </v>
      </c>
      <c r="N228" s="135" t="str">
        <f>IF(Data!$B228= 0, " ",(1-$K228)^3)</f>
        <v xml:space="preserve"> </v>
      </c>
      <c r="O228" s="136" t="str">
        <f>IF(Data!$B228= 0, " ",($C228*L228))</f>
        <v xml:space="preserve"> </v>
      </c>
      <c r="P228" s="136" t="str">
        <f>IF(Data!$B228= 0, " ",($C228*M228))</f>
        <v xml:space="preserve"> </v>
      </c>
      <c r="Q228" s="136" t="str">
        <f>IF(Data!$B228= 0, " ",($C228*N228))</f>
        <v xml:space="preserve"> </v>
      </c>
    </row>
    <row r="229" spans="2:17">
      <c r="B229" s="130" t="str">
        <f>IF(Data!$B229= 0, " ",Data!B229)</f>
        <v xml:space="preserve"> </v>
      </c>
      <c r="C229" s="130" t="str">
        <f>IF(Data!$B229= 0, " ",Data!C229)</f>
        <v xml:space="preserve"> </v>
      </c>
      <c r="D229" s="130" t="str">
        <f>IF(Data!$B229= 0, " ",LN(C229))</f>
        <v xml:space="preserve"> </v>
      </c>
      <c r="E229" s="130" t="str">
        <f>IF(Data!$B229= 0, " ",ROW(B229)-1)</f>
        <v xml:space="preserve"> </v>
      </c>
      <c r="F229" s="130" t="str">
        <f>IF(Data!$B229= 0, " ",($C229-$T$5)^2)</f>
        <v xml:space="preserve"> </v>
      </c>
      <c r="G229" s="130" t="str">
        <f>IF(Data!$B229= 0, " ",($C229-$T$5)^3)</f>
        <v xml:space="preserve"> </v>
      </c>
      <c r="H229" s="130" t="str">
        <f>IF(Data!$B229= 0, " ",($C229-$T$5)^4)</f>
        <v xml:space="preserve"> </v>
      </c>
      <c r="I229" s="135" t="str">
        <f>IF(Data!$B229= 0, " ",(D229-$U$5)^2)</f>
        <v xml:space="preserve"> </v>
      </c>
      <c r="J229" s="135" t="str">
        <f>IF(Data!$B229= 0, " ",(D229-$U$5)^3)</f>
        <v xml:space="preserve"> </v>
      </c>
      <c r="K229" s="135" t="str">
        <f>IF(Data!$B229= 0, " ",(E229-0.35)/$T$4)</f>
        <v xml:space="preserve"> </v>
      </c>
      <c r="L229" s="135" t="str">
        <f>IF(Data!$B229= 0, " ",(1-K229))</f>
        <v xml:space="preserve"> </v>
      </c>
      <c r="M229" s="135" t="str">
        <f>IF(Data!$B229= 0, " ",(1-$K229)^2)</f>
        <v xml:space="preserve"> </v>
      </c>
      <c r="N229" s="135" t="str">
        <f>IF(Data!$B229= 0, " ",(1-$K229)^3)</f>
        <v xml:space="preserve"> </v>
      </c>
      <c r="O229" s="136" t="str">
        <f>IF(Data!$B229= 0, " ",($C229*L229))</f>
        <v xml:space="preserve"> </v>
      </c>
      <c r="P229" s="136" t="str">
        <f>IF(Data!$B229= 0, " ",($C229*M229))</f>
        <v xml:space="preserve"> </v>
      </c>
      <c r="Q229" s="136" t="str">
        <f>IF(Data!$B229= 0, " ",($C229*N229))</f>
        <v xml:space="preserve"> </v>
      </c>
    </row>
    <row r="230" spans="2:17">
      <c r="B230" s="130" t="str">
        <f>IF(Data!$B230= 0, " ",Data!B230)</f>
        <v xml:space="preserve"> </v>
      </c>
      <c r="C230" s="130" t="str">
        <f>IF(Data!$B230= 0, " ",Data!C230)</f>
        <v xml:space="preserve"> </v>
      </c>
      <c r="D230" s="130" t="str">
        <f>IF(Data!$B230= 0, " ",LN(C230))</f>
        <v xml:space="preserve"> </v>
      </c>
      <c r="E230" s="130" t="str">
        <f>IF(Data!$B230= 0, " ",ROW(B230)-1)</f>
        <v xml:space="preserve"> </v>
      </c>
      <c r="F230" s="130" t="str">
        <f>IF(Data!$B230= 0, " ",($C230-$T$5)^2)</f>
        <v xml:space="preserve"> </v>
      </c>
      <c r="G230" s="130" t="str">
        <f>IF(Data!$B230= 0, " ",($C230-$T$5)^3)</f>
        <v xml:space="preserve"> </v>
      </c>
      <c r="H230" s="130" t="str">
        <f>IF(Data!$B230= 0, " ",($C230-$T$5)^4)</f>
        <v xml:space="preserve"> </v>
      </c>
      <c r="I230" s="135" t="str">
        <f>IF(Data!$B230= 0, " ",(D230-$U$5)^2)</f>
        <v xml:space="preserve"> </v>
      </c>
      <c r="J230" s="135" t="str">
        <f>IF(Data!$B230= 0, " ",(D230-$U$5)^3)</f>
        <v xml:space="preserve"> </v>
      </c>
      <c r="K230" s="135" t="str">
        <f>IF(Data!$B230= 0, " ",(E230-0.35)/$T$4)</f>
        <v xml:space="preserve"> </v>
      </c>
      <c r="L230" s="135" t="str">
        <f>IF(Data!$B230= 0, " ",(1-K230))</f>
        <v xml:space="preserve"> </v>
      </c>
      <c r="M230" s="135" t="str">
        <f>IF(Data!$B230= 0, " ",(1-$K230)^2)</f>
        <v xml:space="preserve"> </v>
      </c>
      <c r="N230" s="135" t="str">
        <f>IF(Data!$B230= 0, " ",(1-$K230)^3)</f>
        <v xml:space="preserve"> </v>
      </c>
      <c r="O230" s="136" t="str">
        <f>IF(Data!$B230= 0, " ",($C230*L230))</f>
        <v xml:space="preserve"> </v>
      </c>
      <c r="P230" s="136" t="str">
        <f>IF(Data!$B230= 0, " ",($C230*M230))</f>
        <v xml:space="preserve"> </v>
      </c>
      <c r="Q230" s="136" t="str">
        <f>IF(Data!$B230= 0, " ",($C230*N230))</f>
        <v xml:space="preserve"> </v>
      </c>
    </row>
    <row r="231" spans="2:17">
      <c r="B231" s="130" t="str">
        <f>IF(Data!$B231= 0, " ",Data!B231)</f>
        <v xml:space="preserve"> </v>
      </c>
      <c r="C231" s="130" t="str">
        <f>IF(Data!$B231= 0, " ",Data!C231)</f>
        <v xml:space="preserve"> </v>
      </c>
      <c r="D231" s="130" t="str">
        <f>IF(Data!$B231= 0, " ",LN(C231))</f>
        <v xml:space="preserve"> </v>
      </c>
      <c r="E231" s="130" t="str">
        <f>IF(Data!$B231= 0, " ",ROW(B231)-1)</f>
        <v xml:space="preserve"> </v>
      </c>
      <c r="F231" s="130" t="str">
        <f>IF(Data!$B231= 0, " ",($C231-$T$5)^2)</f>
        <v xml:space="preserve"> </v>
      </c>
      <c r="G231" s="130" t="str">
        <f>IF(Data!$B231= 0, " ",($C231-$T$5)^3)</f>
        <v xml:space="preserve"> </v>
      </c>
      <c r="H231" s="130" t="str">
        <f>IF(Data!$B231= 0, " ",($C231-$T$5)^4)</f>
        <v xml:space="preserve"> </v>
      </c>
      <c r="I231" s="135" t="str">
        <f>IF(Data!$B231= 0, " ",(D231-$U$5)^2)</f>
        <v xml:space="preserve"> </v>
      </c>
      <c r="J231" s="135" t="str">
        <f>IF(Data!$B231= 0, " ",(D231-$U$5)^3)</f>
        <v xml:space="preserve"> </v>
      </c>
      <c r="K231" s="135" t="str">
        <f>IF(Data!$B231= 0, " ",(E231-0.35)/$T$4)</f>
        <v xml:space="preserve"> </v>
      </c>
      <c r="L231" s="135" t="str">
        <f>IF(Data!$B231= 0, " ",(1-K231))</f>
        <v xml:space="preserve"> </v>
      </c>
      <c r="M231" s="135" t="str">
        <f>IF(Data!$B231= 0, " ",(1-$K231)^2)</f>
        <v xml:space="preserve"> </v>
      </c>
      <c r="N231" s="135" t="str">
        <f>IF(Data!$B231= 0, " ",(1-$K231)^3)</f>
        <v xml:space="preserve"> </v>
      </c>
      <c r="O231" s="136" t="str">
        <f>IF(Data!$B231= 0, " ",($C231*L231))</f>
        <v xml:space="preserve"> </v>
      </c>
      <c r="P231" s="136" t="str">
        <f>IF(Data!$B231= 0, " ",($C231*M231))</f>
        <v xml:space="preserve"> </v>
      </c>
      <c r="Q231" s="136" t="str">
        <f>IF(Data!$B231= 0, " ",($C231*N231))</f>
        <v xml:space="preserve"> </v>
      </c>
    </row>
    <row r="232" spans="2:17">
      <c r="B232" s="130" t="str">
        <f>IF(Data!$B232= 0, " ",Data!B232)</f>
        <v xml:space="preserve"> </v>
      </c>
      <c r="C232" s="130" t="str">
        <f>IF(Data!$B232= 0, " ",Data!C232)</f>
        <v xml:space="preserve"> </v>
      </c>
      <c r="D232" s="130" t="str">
        <f>IF(Data!$B232= 0, " ",LN(C232))</f>
        <v xml:space="preserve"> </v>
      </c>
      <c r="E232" s="130" t="str">
        <f>IF(Data!$B232= 0, " ",ROW(B232)-1)</f>
        <v xml:space="preserve"> </v>
      </c>
      <c r="F232" s="130" t="str">
        <f>IF(Data!$B232= 0, " ",($C232-$T$5)^2)</f>
        <v xml:space="preserve"> </v>
      </c>
      <c r="G232" s="130" t="str">
        <f>IF(Data!$B232= 0, " ",($C232-$T$5)^3)</f>
        <v xml:space="preserve"> </v>
      </c>
      <c r="H232" s="130" t="str">
        <f>IF(Data!$B232= 0, " ",($C232-$T$5)^4)</f>
        <v xml:space="preserve"> </v>
      </c>
      <c r="I232" s="135" t="str">
        <f>IF(Data!$B232= 0, " ",(D232-$U$5)^2)</f>
        <v xml:space="preserve"> </v>
      </c>
      <c r="J232" s="135" t="str">
        <f>IF(Data!$B232= 0, " ",(D232-$U$5)^3)</f>
        <v xml:space="preserve"> </v>
      </c>
      <c r="K232" s="135" t="str">
        <f>IF(Data!$B232= 0, " ",(E232-0.35)/$T$4)</f>
        <v xml:space="preserve"> </v>
      </c>
      <c r="L232" s="135" t="str">
        <f>IF(Data!$B232= 0, " ",(1-K232))</f>
        <v xml:space="preserve"> </v>
      </c>
      <c r="M232" s="135" t="str">
        <f>IF(Data!$B232= 0, " ",(1-$K232)^2)</f>
        <v xml:space="preserve"> </v>
      </c>
      <c r="N232" s="135" t="str">
        <f>IF(Data!$B232= 0, " ",(1-$K232)^3)</f>
        <v xml:space="preserve"> </v>
      </c>
      <c r="O232" s="136" t="str">
        <f>IF(Data!$B232= 0, " ",($C232*L232))</f>
        <v xml:space="preserve"> </v>
      </c>
      <c r="P232" s="136" t="str">
        <f>IF(Data!$B232= 0, " ",($C232*M232))</f>
        <v xml:space="preserve"> </v>
      </c>
      <c r="Q232" s="136" t="str">
        <f>IF(Data!$B232= 0, " ",($C232*N232))</f>
        <v xml:space="preserve"> </v>
      </c>
    </row>
    <row r="233" spans="2:17">
      <c r="B233" s="130" t="str">
        <f>IF(Data!$B233= 0, " ",Data!B233)</f>
        <v xml:space="preserve"> </v>
      </c>
      <c r="C233" s="130" t="str">
        <f>IF(Data!$B233= 0, " ",Data!C233)</f>
        <v xml:space="preserve"> </v>
      </c>
      <c r="D233" s="130" t="str">
        <f>IF(Data!$B233= 0, " ",LN(C233))</f>
        <v xml:space="preserve"> </v>
      </c>
      <c r="E233" s="130" t="str">
        <f>IF(Data!$B233= 0, " ",ROW(B233)-1)</f>
        <v xml:space="preserve"> </v>
      </c>
      <c r="F233" s="130" t="str">
        <f>IF(Data!$B233= 0, " ",($C233-$T$5)^2)</f>
        <v xml:space="preserve"> </v>
      </c>
      <c r="G233" s="130" t="str">
        <f>IF(Data!$B233= 0, " ",($C233-$T$5)^3)</f>
        <v xml:space="preserve"> </v>
      </c>
      <c r="H233" s="130" t="str">
        <f>IF(Data!$B233= 0, " ",($C233-$T$5)^4)</f>
        <v xml:space="preserve"> </v>
      </c>
      <c r="I233" s="135" t="str">
        <f>IF(Data!$B233= 0, " ",(D233-$U$5)^2)</f>
        <v xml:space="preserve"> </v>
      </c>
      <c r="J233" s="135" t="str">
        <f>IF(Data!$B233= 0, " ",(D233-$U$5)^3)</f>
        <v xml:space="preserve"> </v>
      </c>
      <c r="K233" s="135" t="str">
        <f>IF(Data!$B233= 0, " ",(E233-0.35)/$T$4)</f>
        <v xml:space="preserve"> </v>
      </c>
      <c r="L233" s="135" t="str">
        <f>IF(Data!$B233= 0, " ",(1-K233))</f>
        <v xml:space="preserve"> </v>
      </c>
      <c r="M233" s="135" t="str">
        <f>IF(Data!$B233= 0, " ",(1-$K233)^2)</f>
        <v xml:space="preserve"> </v>
      </c>
      <c r="N233" s="135" t="str">
        <f>IF(Data!$B233= 0, " ",(1-$K233)^3)</f>
        <v xml:space="preserve"> </v>
      </c>
      <c r="O233" s="136" t="str">
        <f>IF(Data!$B233= 0, " ",($C233*L233))</f>
        <v xml:space="preserve"> </v>
      </c>
      <c r="P233" s="136" t="str">
        <f>IF(Data!$B233= 0, " ",($C233*M233))</f>
        <v xml:space="preserve"> </v>
      </c>
      <c r="Q233" s="136" t="str">
        <f>IF(Data!$B233= 0, " ",($C233*N233))</f>
        <v xml:space="preserve"> </v>
      </c>
    </row>
    <row r="234" spans="2:17">
      <c r="B234" s="130" t="str">
        <f>IF(Data!$B234= 0, " ",Data!B234)</f>
        <v xml:space="preserve"> </v>
      </c>
      <c r="C234" s="130" t="str">
        <f>IF(Data!$B234= 0, " ",Data!C234)</f>
        <v xml:space="preserve"> </v>
      </c>
      <c r="D234" s="130" t="str">
        <f>IF(Data!$B234= 0, " ",LN(C234))</f>
        <v xml:space="preserve"> </v>
      </c>
      <c r="E234" s="130" t="str">
        <f>IF(Data!$B234= 0, " ",ROW(B234)-1)</f>
        <v xml:space="preserve"> </v>
      </c>
      <c r="F234" s="130" t="str">
        <f>IF(Data!$B234= 0, " ",($C234-$T$5)^2)</f>
        <v xml:space="preserve"> </v>
      </c>
      <c r="G234" s="130" t="str">
        <f>IF(Data!$B234= 0, " ",($C234-$T$5)^3)</f>
        <v xml:space="preserve"> </v>
      </c>
      <c r="H234" s="130" t="str">
        <f>IF(Data!$B234= 0, " ",($C234-$T$5)^4)</f>
        <v xml:space="preserve"> </v>
      </c>
      <c r="I234" s="135" t="str">
        <f>IF(Data!$B234= 0, " ",(D234-$U$5)^2)</f>
        <v xml:space="preserve"> </v>
      </c>
      <c r="J234" s="135" t="str">
        <f>IF(Data!$B234= 0, " ",(D234-$U$5)^3)</f>
        <v xml:space="preserve"> </v>
      </c>
      <c r="K234" s="135" t="str">
        <f>IF(Data!$B234= 0, " ",(E234-0.35)/$T$4)</f>
        <v xml:space="preserve"> </v>
      </c>
      <c r="L234" s="135" t="str">
        <f>IF(Data!$B234= 0, " ",(1-K234))</f>
        <v xml:space="preserve"> </v>
      </c>
      <c r="M234" s="135" t="str">
        <f>IF(Data!$B234= 0, " ",(1-$K234)^2)</f>
        <v xml:space="preserve"> </v>
      </c>
      <c r="N234" s="135" t="str">
        <f>IF(Data!$B234= 0, " ",(1-$K234)^3)</f>
        <v xml:space="preserve"> </v>
      </c>
      <c r="O234" s="136" t="str">
        <f>IF(Data!$B234= 0, " ",($C234*L234))</f>
        <v xml:space="preserve"> </v>
      </c>
      <c r="P234" s="136" t="str">
        <f>IF(Data!$B234= 0, " ",($C234*M234))</f>
        <v xml:space="preserve"> </v>
      </c>
      <c r="Q234" s="136" t="str">
        <f>IF(Data!$B234= 0, " ",($C234*N234))</f>
        <v xml:space="preserve"> </v>
      </c>
    </row>
    <row r="235" spans="2:17">
      <c r="B235" s="130" t="str">
        <f>IF(Data!$B235= 0, " ",Data!B235)</f>
        <v xml:space="preserve"> </v>
      </c>
      <c r="C235" s="130" t="str">
        <f>IF(Data!$B235= 0, " ",Data!C235)</f>
        <v xml:space="preserve"> </v>
      </c>
      <c r="D235" s="130" t="str">
        <f>IF(Data!$B235= 0, " ",LN(C235))</f>
        <v xml:space="preserve"> </v>
      </c>
      <c r="E235" s="130" t="str">
        <f>IF(Data!$B235= 0, " ",ROW(B235)-1)</f>
        <v xml:space="preserve"> </v>
      </c>
      <c r="F235" s="130" t="str">
        <f>IF(Data!$B235= 0, " ",($C235-$T$5)^2)</f>
        <v xml:space="preserve"> </v>
      </c>
      <c r="G235" s="130" t="str">
        <f>IF(Data!$B235= 0, " ",($C235-$T$5)^3)</f>
        <v xml:space="preserve"> </v>
      </c>
      <c r="H235" s="130" t="str">
        <f>IF(Data!$B235= 0, " ",($C235-$T$5)^4)</f>
        <v xml:space="preserve"> </v>
      </c>
      <c r="I235" s="135" t="str">
        <f>IF(Data!$B235= 0, " ",(D235-$U$5)^2)</f>
        <v xml:space="preserve"> </v>
      </c>
      <c r="J235" s="135" t="str">
        <f>IF(Data!$B235= 0, " ",(D235-$U$5)^3)</f>
        <v xml:space="preserve"> </v>
      </c>
      <c r="K235" s="135" t="str">
        <f>IF(Data!$B235= 0, " ",(E235-0.35)/$T$4)</f>
        <v xml:space="preserve"> </v>
      </c>
      <c r="L235" s="135" t="str">
        <f>IF(Data!$B235= 0, " ",(1-K235))</f>
        <v xml:space="preserve"> </v>
      </c>
      <c r="M235" s="135" t="str">
        <f>IF(Data!$B235= 0, " ",(1-$K235)^2)</f>
        <v xml:space="preserve"> </v>
      </c>
      <c r="N235" s="135" t="str">
        <f>IF(Data!$B235= 0, " ",(1-$K235)^3)</f>
        <v xml:space="preserve"> </v>
      </c>
      <c r="O235" s="136" t="str">
        <f>IF(Data!$B235= 0, " ",($C235*L235))</f>
        <v xml:space="preserve"> </v>
      </c>
      <c r="P235" s="136" t="str">
        <f>IF(Data!$B235= 0, " ",($C235*M235))</f>
        <v xml:space="preserve"> </v>
      </c>
      <c r="Q235" s="136" t="str">
        <f>IF(Data!$B235= 0, " ",($C235*N235))</f>
        <v xml:space="preserve"> </v>
      </c>
    </row>
    <row r="236" spans="2:17">
      <c r="B236" s="130" t="str">
        <f>IF(Data!$B236= 0, " ",Data!B236)</f>
        <v xml:space="preserve"> </v>
      </c>
      <c r="C236" s="130" t="str">
        <f>IF(Data!$B236= 0, " ",Data!C236)</f>
        <v xml:space="preserve"> </v>
      </c>
      <c r="D236" s="130" t="str">
        <f>IF(Data!$B236= 0, " ",LN(C236))</f>
        <v xml:space="preserve"> </v>
      </c>
      <c r="E236" s="130" t="str">
        <f>IF(Data!$B236= 0, " ",ROW(B236)-1)</f>
        <v xml:space="preserve"> </v>
      </c>
      <c r="F236" s="130" t="str">
        <f>IF(Data!$B236= 0, " ",($C236-$T$5)^2)</f>
        <v xml:space="preserve"> </v>
      </c>
      <c r="G236" s="130" t="str">
        <f>IF(Data!$B236= 0, " ",($C236-$T$5)^3)</f>
        <v xml:space="preserve"> </v>
      </c>
      <c r="H236" s="130" t="str">
        <f>IF(Data!$B236= 0, " ",($C236-$T$5)^4)</f>
        <v xml:space="preserve"> </v>
      </c>
      <c r="I236" s="135" t="str">
        <f>IF(Data!$B236= 0, " ",(D236-$U$5)^2)</f>
        <v xml:space="preserve"> </v>
      </c>
      <c r="J236" s="135" t="str">
        <f>IF(Data!$B236= 0, " ",(D236-$U$5)^3)</f>
        <v xml:space="preserve"> </v>
      </c>
      <c r="K236" s="135" t="str">
        <f>IF(Data!$B236= 0, " ",(E236-0.35)/$T$4)</f>
        <v xml:space="preserve"> </v>
      </c>
      <c r="L236" s="135" t="str">
        <f>IF(Data!$B236= 0, " ",(1-K236))</f>
        <v xml:space="preserve"> </v>
      </c>
      <c r="M236" s="135" t="str">
        <f>IF(Data!$B236= 0, " ",(1-$K236)^2)</f>
        <v xml:space="preserve"> </v>
      </c>
      <c r="N236" s="135" t="str">
        <f>IF(Data!$B236= 0, " ",(1-$K236)^3)</f>
        <v xml:space="preserve"> </v>
      </c>
      <c r="O236" s="136" t="str">
        <f>IF(Data!$B236= 0, " ",($C236*L236))</f>
        <v xml:space="preserve"> </v>
      </c>
      <c r="P236" s="136" t="str">
        <f>IF(Data!$B236= 0, " ",($C236*M236))</f>
        <v xml:space="preserve"> </v>
      </c>
      <c r="Q236" s="136" t="str">
        <f>IF(Data!$B236= 0, " ",($C236*N236))</f>
        <v xml:space="preserve"> </v>
      </c>
    </row>
    <row r="237" spans="2:17">
      <c r="B237" s="130" t="str">
        <f>IF(Data!$B237= 0, " ",Data!B237)</f>
        <v xml:space="preserve"> </v>
      </c>
      <c r="C237" s="130" t="str">
        <f>IF(Data!$B237= 0, " ",Data!C237)</f>
        <v xml:space="preserve"> </v>
      </c>
      <c r="D237" s="130" t="str">
        <f>IF(Data!$B237= 0, " ",LN(C237))</f>
        <v xml:space="preserve"> </v>
      </c>
      <c r="E237" s="130" t="str">
        <f>IF(Data!$B237= 0, " ",ROW(B237)-1)</f>
        <v xml:space="preserve"> </v>
      </c>
      <c r="F237" s="130" t="str">
        <f>IF(Data!$B237= 0, " ",($C237-$T$5)^2)</f>
        <v xml:space="preserve"> </v>
      </c>
      <c r="G237" s="130" t="str">
        <f>IF(Data!$B237= 0, " ",($C237-$T$5)^3)</f>
        <v xml:space="preserve"> </v>
      </c>
      <c r="H237" s="130" t="str">
        <f>IF(Data!$B237= 0, " ",($C237-$T$5)^4)</f>
        <v xml:space="preserve"> </v>
      </c>
      <c r="I237" s="135" t="str">
        <f>IF(Data!$B237= 0, " ",(D237-$U$5)^2)</f>
        <v xml:space="preserve"> </v>
      </c>
      <c r="J237" s="135" t="str">
        <f>IF(Data!$B237= 0, " ",(D237-$U$5)^3)</f>
        <v xml:space="preserve"> </v>
      </c>
      <c r="K237" s="135" t="str">
        <f>IF(Data!$B237= 0, " ",(E237-0.35)/$T$4)</f>
        <v xml:space="preserve"> </v>
      </c>
      <c r="L237" s="135" t="str">
        <f>IF(Data!$B237= 0, " ",(1-K237))</f>
        <v xml:space="preserve"> </v>
      </c>
      <c r="M237" s="135" t="str">
        <f>IF(Data!$B237= 0, " ",(1-$K237)^2)</f>
        <v xml:space="preserve"> </v>
      </c>
      <c r="N237" s="135" t="str">
        <f>IF(Data!$B237= 0, " ",(1-$K237)^3)</f>
        <v xml:space="preserve"> </v>
      </c>
      <c r="O237" s="136" t="str">
        <f>IF(Data!$B237= 0, " ",($C237*L237))</f>
        <v xml:space="preserve"> </v>
      </c>
      <c r="P237" s="136" t="str">
        <f>IF(Data!$B237= 0, " ",($C237*M237))</f>
        <v xml:space="preserve"> </v>
      </c>
      <c r="Q237" s="136" t="str">
        <f>IF(Data!$B237= 0, " ",($C237*N237))</f>
        <v xml:space="preserve"> </v>
      </c>
    </row>
    <row r="238" spans="2:17">
      <c r="B238" s="130" t="str">
        <f>IF(Data!$B238= 0, " ",Data!B238)</f>
        <v xml:space="preserve"> </v>
      </c>
      <c r="C238" s="130" t="str">
        <f>IF(Data!$B238= 0, " ",Data!C238)</f>
        <v xml:space="preserve"> </v>
      </c>
      <c r="D238" s="130" t="str">
        <f>IF(Data!$B238= 0, " ",LN(C238))</f>
        <v xml:space="preserve"> </v>
      </c>
      <c r="E238" s="130" t="str">
        <f>IF(Data!$B238= 0, " ",ROW(B238)-1)</f>
        <v xml:space="preserve"> </v>
      </c>
      <c r="F238" s="130" t="str">
        <f>IF(Data!$B238= 0, " ",($C238-$T$5)^2)</f>
        <v xml:space="preserve"> </v>
      </c>
      <c r="G238" s="130" t="str">
        <f>IF(Data!$B238= 0, " ",($C238-$T$5)^3)</f>
        <v xml:space="preserve"> </v>
      </c>
      <c r="H238" s="130" t="str">
        <f>IF(Data!$B238= 0, " ",($C238-$T$5)^4)</f>
        <v xml:space="preserve"> </v>
      </c>
      <c r="I238" s="135" t="str">
        <f>IF(Data!$B238= 0, " ",(D238-$U$5)^2)</f>
        <v xml:space="preserve"> </v>
      </c>
      <c r="J238" s="135" t="str">
        <f>IF(Data!$B238= 0, " ",(D238-$U$5)^3)</f>
        <v xml:space="preserve"> </v>
      </c>
      <c r="K238" s="135" t="str">
        <f>IF(Data!$B238= 0, " ",(E238-0.35)/$T$4)</f>
        <v xml:space="preserve"> </v>
      </c>
      <c r="L238" s="135" t="str">
        <f>IF(Data!$B238= 0, " ",(1-K238))</f>
        <v xml:space="preserve"> </v>
      </c>
      <c r="M238" s="135" t="str">
        <f>IF(Data!$B238= 0, " ",(1-$K238)^2)</f>
        <v xml:space="preserve"> </v>
      </c>
      <c r="N238" s="135" t="str">
        <f>IF(Data!$B238= 0, " ",(1-$K238)^3)</f>
        <v xml:space="preserve"> </v>
      </c>
      <c r="O238" s="136" t="str">
        <f>IF(Data!$B238= 0, " ",($C238*L238))</f>
        <v xml:space="preserve"> </v>
      </c>
      <c r="P238" s="136" t="str">
        <f>IF(Data!$B238= 0, " ",($C238*M238))</f>
        <v xml:space="preserve"> </v>
      </c>
      <c r="Q238" s="136" t="str">
        <f>IF(Data!$B238= 0, " ",($C238*N238))</f>
        <v xml:space="preserve"> </v>
      </c>
    </row>
    <row r="239" spans="2:17">
      <c r="B239" s="130" t="str">
        <f>IF(Data!$B239= 0, " ",Data!B239)</f>
        <v xml:space="preserve"> </v>
      </c>
      <c r="C239" s="130" t="str">
        <f>IF(Data!$B239= 0, " ",Data!C239)</f>
        <v xml:space="preserve"> </v>
      </c>
      <c r="D239" s="130" t="str">
        <f>IF(Data!$B239= 0, " ",LN(C239))</f>
        <v xml:space="preserve"> </v>
      </c>
      <c r="E239" s="130" t="str">
        <f>IF(Data!$B239= 0, " ",ROW(B239)-1)</f>
        <v xml:space="preserve"> </v>
      </c>
      <c r="F239" s="130" t="str">
        <f>IF(Data!$B239= 0, " ",($C239-$T$5)^2)</f>
        <v xml:space="preserve"> </v>
      </c>
      <c r="G239" s="130" t="str">
        <f>IF(Data!$B239= 0, " ",($C239-$T$5)^3)</f>
        <v xml:space="preserve"> </v>
      </c>
      <c r="H239" s="130" t="str">
        <f>IF(Data!$B239= 0, " ",($C239-$T$5)^4)</f>
        <v xml:space="preserve"> </v>
      </c>
      <c r="I239" s="135" t="str">
        <f>IF(Data!$B239= 0, " ",(D239-$U$5)^2)</f>
        <v xml:space="preserve"> </v>
      </c>
      <c r="J239" s="135" t="str">
        <f>IF(Data!$B239= 0, " ",(D239-$U$5)^3)</f>
        <v xml:space="preserve"> </v>
      </c>
      <c r="K239" s="135" t="str">
        <f>IF(Data!$B239= 0, " ",(E239-0.35)/$T$4)</f>
        <v xml:space="preserve"> </v>
      </c>
      <c r="L239" s="135" t="str">
        <f>IF(Data!$B239= 0, " ",(1-K239))</f>
        <v xml:space="preserve"> </v>
      </c>
      <c r="M239" s="135" t="str">
        <f>IF(Data!$B239= 0, " ",(1-$K239)^2)</f>
        <v xml:space="preserve"> </v>
      </c>
      <c r="N239" s="135" t="str">
        <f>IF(Data!$B239= 0, " ",(1-$K239)^3)</f>
        <v xml:space="preserve"> </v>
      </c>
      <c r="O239" s="136" t="str">
        <f>IF(Data!$B239= 0, " ",($C239*L239))</f>
        <v xml:space="preserve"> </v>
      </c>
      <c r="P239" s="136" t="str">
        <f>IF(Data!$B239= 0, " ",($C239*M239))</f>
        <v xml:space="preserve"> </v>
      </c>
      <c r="Q239" s="136" t="str">
        <f>IF(Data!$B239= 0, " ",($C239*N239))</f>
        <v xml:space="preserve"> </v>
      </c>
    </row>
    <row r="240" spans="2:17">
      <c r="B240" s="130" t="str">
        <f>IF(Data!$B240= 0, " ",Data!B240)</f>
        <v xml:space="preserve"> </v>
      </c>
      <c r="C240" s="130" t="str">
        <f>IF(Data!$B240= 0, " ",Data!C240)</f>
        <v xml:space="preserve"> </v>
      </c>
      <c r="D240" s="130" t="str">
        <f>IF(Data!$B240= 0, " ",LN(C240))</f>
        <v xml:space="preserve"> </v>
      </c>
      <c r="E240" s="130" t="str">
        <f>IF(Data!$B240= 0, " ",ROW(B240)-1)</f>
        <v xml:space="preserve"> </v>
      </c>
      <c r="F240" s="130" t="str">
        <f>IF(Data!$B240= 0, " ",($C240-$T$5)^2)</f>
        <v xml:space="preserve"> </v>
      </c>
      <c r="G240" s="130" t="str">
        <f>IF(Data!$B240= 0, " ",($C240-$T$5)^3)</f>
        <v xml:space="preserve"> </v>
      </c>
      <c r="H240" s="130" t="str">
        <f>IF(Data!$B240= 0, " ",($C240-$T$5)^4)</f>
        <v xml:space="preserve"> </v>
      </c>
      <c r="I240" s="135" t="str">
        <f>IF(Data!$B240= 0, " ",(D240-$U$5)^2)</f>
        <v xml:space="preserve"> </v>
      </c>
      <c r="J240" s="135" t="str">
        <f>IF(Data!$B240= 0, " ",(D240-$U$5)^3)</f>
        <v xml:space="preserve"> </v>
      </c>
      <c r="K240" s="135" t="str">
        <f>IF(Data!$B240= 0, " ",(E240-0.35)/$T$4)</f>
        <v xml:space="preserve"> </v>
      </c>
      <c r="L240" s="135" t="str">
        <f>IF(Data!$B240= 0, " ",(1-K240))</f>
        <v xml:space="preserve"> </v>
      </c>
      <c r="M240" s="135" t="str">
        <f>IF(Data!$B240= 0, " ",(1-$K240)^2)</f>
        <v xml:space="preserve"> </v>
      </c>
      <c r="N240" s="135" t="str">
        <f>IF(Data!$B240= 0, " ",(1-$K240)^3)</f>
        <v xml:space="preserve"> </v>
      </c>
      <c r="O240" s="136" t="str">
        <f>IF(Data!$B240= 0, " ",($C240*L240))</f>
        <v xml:space="preserve"> </v>
      </c>
      <c r="P240" s="136" t="str">
        <f>IF(Data!$B240= 0, " ",($C240*M240))</f>
        <v xml:space="preserve"> </v>
      </c>
      <c r="Q240" s="136" t="str">
        <f>IF(Data!$B240= 0, " ",($C240*N240))</f>
        <v xml:space="preserve"> </v>
      </c>
    </row>
    <row r="241" spans="2:17">
      <c r="B241" s="130" t="str">
        <f>IF(Data!$B241= 0, " ",Data!B241)</f>
        <v xml:space="preserve"> </v>
      </c>
      <c r="C241" s="130" t="str">
        <f>IF(Data!$B241= 0, " ",Data!C241)</f>
        <v xml:space="preserve"> </v>
      </c>
      <c r="D241" s="130" t="str">
        <f>IF(Data!$B241= 0, " ",LN(C241))</f>
        <v xml:space="preserve"> </v>
      </c>
      <c r="E241" s="130" t="str">
        <f>IF(Data!$B241= 0, " ",ROW(B241)-1)</f>
        <v xml:space="preserve"> </v>
      </c>
      <c r="F241" s="130" t="str">
        <f>IF(Data!$B241= 0, " ",($C241-$T$5)^2)</f>
        <v xml:space="preserve"> </v>
      </c>
      <c r="G241" s="130" t="str">
        <f>IF(Data!$B241= 0, " ",($C241-$T$5)^3)</f>
        <v xml:space="preserve"> </v>
      </c>
      <c r="H241" s="130" t="str">
        <f>IF(Data!$B241= 0, " ",($C241-$T$5)^4)</f>
        <v xml:space="preserve"> </v>
      </c>
      <c r="I241" s="135" t="str">
        <f>IF(Data!$B241= 0, " ",(D241-$U$5)^2)</f>
        <v xml:space="preserve"> </v>
      </c>
      <c r="J241" s="135" t="str">
        <f>IF(Data!$B241= 0, " ",(D241-$U$5)^3)</f>
        <v xml:space="preserve"> </v>
      </c>
      <c r="K241" s="135" t="str">
        <f>IF(Data!$B241= 0, " ",(E241-0.35)/$T$4)</f>
        <v xml:space="preserve"> </v>
      </c>
      <c r="L241" s="135" t="str">
        <f>IF(Data!$B241= 0, " ",(1-K241))</f>
        <v xml:space="preserve"> </v>
      </c>
      <c r="M241" s="135" t="str">
        <f>IF(Data!$B241= 0, " ",(1-$K241)^2)</f>
        <v xml:space="preserve"> </v>
      </c>
      <c r="N241" s="135" t="str">
        <f>IF(Data!$B241= 0, " ",(1-$K241)^3)</f>
        <v xml:space="preserve"> </v>
      </c>
      <c r="O241" s="136" t="str">
        <f>IF(Data!$B241= 0, " ",($C241*L241))</f>
        <v xml:space="preserve"> </v>
      </c>
      <c r="P241" s="136" t="str">
        <f>IF(Data!$B241= 0, " ",($C241*M241))</f>
        <v xml:space="preserve"> </v>
      </c>
      <c r="Q241" s="136" t="str">
        <f>IF(Data!$B241= 0, " ",($C241*N241))</f>
        <v xml:space="preserve"> </v>
      </c>
    </row>
    <row r="242" spans="2:17">
      <c r="B242" s="130" t="str">
        <f>IF(Data!$B242= 0, " ",Data!B242)</f>
        <v xml:space="preserve"> </v>
      </c>
      <c r="C242" s="130" t="str">
        <f>IF(Data!$B242= 0, " ",Data!C242)</f>
        <v xml:space="preserve"> </v>
      </c>
      <c r="D242" s="130" t="str">
        <f>IF(Data!$B242= 0, " ",LN(C242))</f>
        <v xml:space="preserve"> </v>
      </c>
      <c r="E242" s="130" t="str">
        <f>IF(Data!$B242= 0, " ",ROW(B242)-1)</f>
        <v xml:space="preserve"> </v>
      </c>
      <c r="F242" s="130" t="str">
        <f>IF(Data!$B242= 0, " ",($C242-$T$5)^2)</f>
        <v xml:space="preserve"> </v>
      </c>
      <c r="G242" s="130" t="str">
        <f>IF(Data!$B242= 0, " ",($C242-$T$5)^3)</f>
        <v xml:space="preserve"> </v>
      </c>
      <c r="H242" s="130" t="str">
        <f>IF(Data!$B242= 0, " ",($C242-$T$5)^4)</f>
        <v xml:space="preserve"> </v>
      </c>
      <c r="I242" s="135" t="str">
        <f>IF(Data!$B242= 0, " ",(D242-$U$5)^2)</f>
        <v xml:space="preserve"> </v>
      </c>
      <c r="J242" s="135" t="str">
        <f>IF(Data!$B242= 0, " ",(D242-$U$5)^3)</f>
        <v xml:space="preserve"> </v>
      </c>
      <c r="K242" s="135" t="str">
        <f>IF(Data!$B242= 0, " ",(E242-0.35)/$T$4)</f>
        <v xml:space="preserve"> </v>
      </c>
      <c r="L242" s="135" t="str">
        <f>IF(Data!$B242= 0, " ",(1-K242))</f>
        <v xml:space="preserve"> </v>
      </c>
      <c r="M242" s="135" t="str">
        <f>IF(Data!$B242= 0, " ",(1-$K242)^2)</f>
        <v xml:space="preserve"> </v>
      </c>
      <c r="N242" s="135" t="str">
        <f>IF(Data!$B242= 0, " ",(1-$K242)^3)</f>
        <v xml:space="preserve"> </v>
      </c>
      <c r="O242" s="136" t="str">
        <f>IF(Data!$B242= 0, " ",($C242*L242))</f>
        <v xml:space="preserve"> </v>
      </c>
      <c r="P242" s="136" t="str">
        <f>IF(Data!$B242= 0, " ",($C242*M242))</f>
        <v xml:space="preserve"> </v>
      </c>
      <c r="Q242" s="136" t="str">
        <f>IF(Data!$B242= 0, " ",($C242*N242))</f>
        <v xml:space="preserve"> </v>
      </c>
    </row>
    <row r="243" spans="2:17">
      <c r="B243" s="130" t="str">
        <f>IF(Data!$B243= 0, " ",Data!B243)</f>
        <v xml:space="preserve"> </v>
      </c>
      <c r="C243" s="130" t="str">
        <f>IF(Data!$B243= 0, " ",Data!C243)</f>
        <v xml:space="preserve"> </v>
      </c>
      <c r="D243" s="130" t="str">
        <f>IF(Data!$B243= 0, " ",LN(C243))</f>
        <v xml:space="preserve"> </v>
      </c>
      <c r="E243" s="130" t="str">
        <f>IF(Data!$B243= 0, " ",ROW(B243)-1)</f>
        <v xml:space="preserve"> </v>
      </c>
      <c r="F243" s="130" t="str">
        <f>IF(Data!$B243= 0, " ",($C243-$T$5)^2)</f>
        <v xml:space="preserve"> </v>
      </c>
      <c r="G243" s="130" t="str">
        <f>IF(Data!$B243= 0, " ",($C243-$T$5)^3)</f>
        <v xml:space="preserve"> </v>
      </c>
      <c r="H243" s="130" t="str">
        <f>IF(Data!$B243= 0, " ",($C243-$T$5)^4)</f>
        <v xml:space="preserve"> </v>
      </c>
      <c r="I243" s="135" t="str">
        <f>IF(Data!$B243= 0, " ",(D243-$U$5)^2)</f>
        <v xml:space="preserve"> </v>
      </c>
      <c r="J243" s="135" t="str">
        <f>IF(Data!$B243= 0, " ",(D243-$U$5)^3)</f>
        <v xml:space="preserve"> </v>
      </c>
      <c r="K243" s="135" t="str">
        <f>IF(Data!$B243= 0, " ",(E243-0.35)/$T$4)</f>
        <v xml:space="preserve"> </v>
      </c>
      <c r="L243" s="135" t="str">
        <f>IF(Data!$B243= 0, " ",(1-K243))</f>
        <v xml:space="preserve"> </v>
      </c>
      <c r="M243" s="135" t="str">
        <f>IF(Data!$B243= 0, " ",(1-$K243)^2)</f>
        <v xml:space="preserve"> </v>
      </c>
      <c r="N243" s="135" t="str">
        <f>IF(Data!$B243= 0, " ",(1-$K243)^3)</f>
        <v xml:space="preserve"> </v>
      </c>
      <c r="O243" s="136" t="str">
        <f>IF(Data!$B243= 0, " ",($C243*L243))</f>
        <v xml:space="preserve"> </v>
      </c>
      <c r="P243" s="136" t="str">
        <f>IF(Data!$B243= 0, " ",($C243*M243))</f>
        <v xml:space="preserve"> </v>
      </c>
      <c r="Q243" s="136" t="str">
        <f>IF(Data!$B243= 0, " ",($C243*N243))</f>
        <v xml:space="preserve"> </v>
      </c>
    </row>
    <row r="244" spans="2:17">
      <c r="B244" s="130" t="str">
        <f>IF(Data!$B244= 0, " ",Data!B244)</f>
        <v xml:space="preserve"> </v>
      </c>
      <c r="C244" s="130" t="str">
        <f>IF(Data!$B244= 0, " ",Data!C244)</f>
        <v xml:space="preserve"> </v>
      </c>
      <c r="D244" s="130" t="str">
        <f>IF(Data!$B244= 0, " ",LN(C244))</f>
        <v xml:space="preserve"> </v>
      </c>
      <c r="E244" s="130" t="str">
        <f>IF(Data!$B244= 0, " ",ROW(B244)-1)</f>
        <v xml:space="preserve"> </v>
      </c>
      <c r="F244" s="130" t="str">
        <f>IF(Data!$B244= 0, " ",($C244-$T$5)^2)</f>
        <v xml:space="preserve"> </v>
      </c>
      <c r="G244" s="130" t="str">
        <f>IF(Data!$B244= 0, " ",($C244-$T$5)^3)</f>
        <v xml:space="preserve"> </v>
      </c>
      <c r="H244" s="130" t="str">
        <f>IF(Data!$B244= 0, " ",($C244-$T$5)^4)</f>
        <v xml:space="preserve"> </v>
      </c>
      <c r="I244" s="135" t="str">
        <f>IF(Data!$B244= 0, " ",(D244-$U$5)^2)</f>
        <v xml:space="preserve"> </v>
      </c>
      <c r="J244" s="135" t="str">
        <f>IF(Data!$B244= 0, " ",(D244-$U$5)^3)</f>
        <v xml:space="preserve"> </v>
      </c>
      <c r="K244" s="135" t="str">
        <f>IF(Data!$B244= 0, " ",(E244-0.35)/$T$4)</f>
        <v xml:space="preserve"> </v>
      </c>
      <c r="L244" s="135" t="str">
        <f>IF(Data!$B244= 0, " ",(1-K244))</f>
        <v xml:space="preserve"> </v>
      </c>
      <c r="M244" s="135" t="str">
        <f>IF(Data!$B244= 0, " ",(1-$K244)^2)</f>
        <v xml:space="preserve"> </v>
      </c>
      <c r="N244" s="135" t="str">
        <f>IF(Data!$B244= 0, " ",(1-$K244)^3)</f>
        <v xml:space="preserve"> </v>
      </c>
      <c r="O244" s="136" t="str">
        <f>IF(Data!$B244= 0, " ",($C244*L244))</f>
        <v xml:space="preserve"> </v>
      </c>
      <c r="P244" s="136" t="str">
        <f>IF(Data!$B244= 0, " ",($C244*M244))</f>
        <v xml:space="preserve"> </v>
      </c>
      <c r="Q244" s="136" t="str">
        <f>IF(Data!$B244= 0, " ",($C244*N244))</f>
        <v xml:space="preserve"> </v>
      </c>
    </row>
    <row r="245" spans="2:17">
      <c r="B245" s="130" t="str">
        <f>IF(Data!$B245= 0, " ",Data!B245)</f>
        <v xml:space="preserve"> </v>
      </c>
      <c r="C245" s="130" t="str">
        <f>IF(Data!$B245= 0, " ",Data!C245)</f>
        <v xml:space="preserve"> </v>
      </c>
      <c r="D245" s="130" t="str">
        <f>IF(Data!$B245= 0, " ",LN(C245))</f>
        <v xml:space="preserve"> </v>
      </c>
      <c r="E245" s="130" t="str">
        <f>IF(Data!$B245= 0, " ",ROW(B245)-1)</f>
        <v xml:space="preserve"> </v>
      </c>
      <c r="F245" s="130" t="str">
        <f>IF(Data!$B245= 0, " ",($C245-$T$5)^2)</f>
        <v xml:space="preserve"> </v>
      </c>
      <c r="G245" s="130" t="str">
        <f>IF(Data!$B245= 0, " ",($C245-$T$5)^3)</f>
        <v xml:space="preserve"> </v>
      </c>
      <c r="H245" s="130" t="str">
        <f>IF(Data!$B245= 0, " ",($C245-$T$5)^4)</f>
        <v xml:space="preserve"> </v>
      </c>
      <c r="I245" s="135" t="str">
        <f>IF(Data!$B245= 0, " ",(D245-$U$5)^2)</f>
        <v xml:space="preserve"> </v>
      </c>
      <c r="J245" s="135" t="str">
        <f>IF(Data!$B245= 0, " ",(D245-$U$5)^3)</f>
        <v xml:space="preserve"> </v>
      </c>
      <c r="K245" s="135" t="str">
        <f>IF(Data!$B245= 0, " ",(E245-0.35)/$T$4)</f>
        <v xml:space="preserve"> </v>
      </c>
      <c r="L245" s="135" t="str">
        <f>IF(Data!$B245= 0, " ",(1-K245))</f>
        <v xml:space="preserve"> </v>
      </c>
      <c r="M245" s="135" t="str">
        <f>IF(Data!$B245= 0, " ",(1-$K245)^2)</f>
        <v xml:space="preserve"> </v>
      </c>
      <c r="N245" s="135" t="str">
        <f>IF(Data!$B245= 0, " ",(1-$K245)^3)</f>
        <v xml:space="preserve"> </v>
      </c>
      <c r="O245" s="136" t="str">
        <f>IF(Data!$B245= 0, " ",($C245*L245))</f>
        <v xml:space="preserve"> </v>
      </c>
      <c r="P245" s="136" t="str">
        <f>IF(Data!$B245= 0, " ",($C245*M245))</f>
        <v xml:space="preserve"> </v>
      </c>
      <c r="Q245" s="136" t="str">
        <f>IF(Data!$B245= 0, " ",($C245*N245))</f>
        <v xml:space="preserve"> </v>
      </c>
    </row>
    <row r="246" spans="2:17">
      <c r="B246" s="130" t="str">
        <f>IF(Data!$B246= 0, " ",Data!B246)</f>
        <v xml:space="preserve"> </v>
      </c>
      <c r="C246" s="130" t="str">
        <f>IF(Data!$B246= 0, " ",Data!C246)</f>
        <v xml:space="preserve"> </v>
      </c>
      <c r="D246" s="130" t="str">
        <f>IF(Data!$B246= 0, " ",LN(C246))</f>
        <v xml:space="preserve"> </v>
      </c>
      <c r="E246" s="130" t="str">
        <f>IF(Data!$B246= 0, " ",ROW(B246)-1)</f>
        <v xml:space="preserve"> </v>
      </c>
      <c r="F246" s="130" t="str">
        <f>IF(Data!$B246= 0, " ",($C246-$T$5)^2)</f>
        <v xml:space="preserve"> </v>
      </c>
      <c r="G246" s="130" t="str">
        <f>IF(Data!$B246= 0, " ",($C246-$T$5)^3)</f>
        <v xml:space="preserve"> </v>
      </c>
      <c r="H246" s="130" t="str">
        <f>IF(Data!$B246= 0, " ",($C246-$T$5)^4)</f>
        <v xml:space="preserve"> </v>
      </c>
      <c r="I246" s="135" t="str">
        <f>IF(Data!$B246= 0, " ",(D246-$U$5)^2)</f>
        <v xml:space="preserve"> </v>
      </c>
      <c r="J246" s="135" t="str">
        <f>IF(Data!$B246= 0, " ",(D246-$U$5)^3)</f>
        <v xml:space="preserve"> </v>
      </c>
      <c r="K246" s="135" t="str">
        <f>IF(Data!$B246= 0, " ",(E246-0.35)/$T$4)</f>
        <v xml:space="preserve"> </v>
      </c>
      <c r="L246" s="135" t="str">
        <f>IF(Data!$B246= 0, " ",(1-K246))</f>
        <v xml:space="preserve"> </v>
      </c>
      <c r="M246" s="135" t="str">
        <f>IF(Data!$B246= 0, " ",(1-$K246)^2)</f>
        <v xml:space="preserve"> </v>
      </c>
      <c r="N246" s="135" t="str">
        <f>IF(Data!$B246= 0, " ",(1-$K246)^3)</f>
        <v xml:space="preserve"> </v>
      </c>
      <c r="O246" s="136" t="str">
        <f>IF(Data!$B246= 0, " ",($C246*L246))</f>
        <v xml:space="preserve"> </v>
      </c>
      <c r="P246" s="136" t="str">
        <f>IF(Data!$B246= 0, " ",($C246*M246))</f>
        <v xml:space="preserve"> </v>
      </c>
      <c r="Q246" s="136" t="str">
        <f>IF(Data!$B246= 0, " ",($C246*N246))</f>
        <v xml:space="preserve"> </v>
      </c>
    </row>
    <row r="247" spans="2:17">
      <c r="B247" s="130" t="str">
        <f>IF(Data!$B247= 0, " ",Data!B247)</f>
        <v xml:space="preserve"> </v>
      </c>
      <c r="C247" s="130" t="str">
        <f>IF(Data!$B247= 0, " ",Data!C247)</f>
        <v xml:space="preserve"> </v>
      </c>
      <c r="D247" s="130" t="str">
        <f>IF(Data!$B247= 0, " ",LN(C247))</f>
        <v xml:space="preserve"> </v>
      </c>
      <c r="E247" s="130" t="str">
        <f>IF(Data!$B247= 0, " ",ROW(B247)-1)</f>
        <v xml:space="preserve"> </v>
      </c>
      <c r="F247" s="130" t="str">
        <f>IF(Data!$B247= 0, " ",($C247-$T$5)^2)</f>
        <v xml:space="preserve"> </v>
      </c>
      <c r="G247" s="130" t="str">
        <f>IF(Data!$B247= 0, " ",($C247-$T$5)^3)</f>
        <v xml:space="preserve"> </v>
      </c>
      <c r="H247" s="130" t="str">
        <f>IF(Data!$B247= 0, " ",($C247-$T$5)^4)</f>
        <v xml:space="preserve"> </v>
      </c>
      <c r="I247" s="135" t="str">
        <f>IF(Data!$B247= 0, " ",(D247-$U$5)^2)</f>
        <v xml:space="preserve"> </v>
      </c>
      <c r="J247" s="135" t="str">
        <f>IF(Data!$B247= 0, " ",(D247-$U$5)^3)</f>
        <v xml:space="preserve"> </v>
      </c>
      <c r="K247" s="135" t="str">
        <f>IF(Data!$B247= 0, " ",(E247-0.35)/$T$4)</f>
        <v xml:space="preserve"> </v>
      </c>
      <c r="L247" s="135" t="str">
        <f>IF(Data!$B247= 0, " ",(1-K247))</f>
        <v xml:space="preserve"> </v>
      </c>
      <c r="M247" s="135" t="str">
        <f>IF(Data!$B247= 0, " ",(1-$K247)^2)</f>
        <v xml:space="preserve"> </v>
      </c>
      <c r="N247" s="135" t="str">
        <f>IF(Data!$B247= 0, " ",(1-$K247)^3)</f>
        <v xml:space="preserve"> </v>
      </c>
      <c r="O247" s="136" t="str">
        <f>IF(Data!$B247= 0, " ",($C247*L247))</f>
        <v xml:space="preserve"> </v>
      </c>
      <c r="P247" s="136" t="str">
        <f>IF(Data!$B247= 0, " ",($C247*M247))</f>
        <v xml:space="preserve"> </v>
      </c>
      <c r="Q247" s="136" t="str">
        <f>IF(Data!$B247= 0, " ",($C247*N247))</f>
        <v xml:space="preserve"> </v>
      </c>
    </row>
    <row r="248" spans="2:17">
      <c r="B248" s="130" t="str">
        <f>IF(Data!$B248= 0, " ",Data!B248)</f>
        <v xml:space="preserve"> </v>
      </c>
      <c r="C248" s="130" t="str">
        <f>IF(Data!$B248= 0, " ",Data!C248)</f>
        <v xml:space="preserve"> </v>
      </c>
      <c r="D248" s="130" t="str">
        <f>IF(Data!$B248= 0, " ",LN(C248))</f>
        <v xml:space="preserve"> </v>
      </c>
      <c r="E248" s="130" t="str">
        <f>IF(Data!$B248= 0, " ",ROW(B248)-1)</f>
        <v xml:space="preserve"> </v>
      </c>
      <c r="F248" s="130" t="str">
        <f>IF(Data!$B248= 0, " ",($C248-$T$5)^2)</f>
        <v xml:space="preserve"> </v>
      </c>
      <c r="G248" s="130" t="str">
        <f>IF(Data!$B248= 0, " ",($C248-$T$5)^3)</f>
        <v xml:space="preserve"> </v>
      </c>
      <c r="H248" s="130" t="str">
        <f>IF(Data!$B248= 0, " ",($C248-$T$5)^4)</f>
        <v xml:space="preserve"> </v>
      </c>
      <c r="I248" s="135" t="str">
        <f>IF(Data!$B248= 0, " ",(D248-$U$5)^2)</f>
        <v xml:space="preserve"> </v>
      </c>
      <c r="J248" s="135" t="str">
        <f>IF(Data!$B248= 0, " ",(D248-$U$5)^3)</f>
        <v xml:space="preserve"> </v>
      </c>
      <c r="K248" s="135" t="str">
        <f>IF(Data!$B248= 0, " ",(E248-0.35)/$T$4)</f>
        <v xml:space="preserve"> </v>
      </c>
      <c r="L248" s="135" t="str">
        <f>IF(Data!$B248= 0, " ",(1-K248))</f>
        <v xml:space="preserve"> </v>
      </c>
      <c r="M248" s="135" t="str">
        <f>IF(Data!$B248= 0, " ",(1-$K248)^2)</f>
        <v xml:space="preserve"> </v>
      </c>
      <c r="N248" s="135" t="str">
        <f>IF(Data!$B248= 0, " ",(1-$K248)^3)</f>
        <v xml:space="preserve"> </v>
      </c>
      <c r="O248" s="136" t="str">
        <f>IF(Data!$B248= 0, " ",($C248*L248))</f>
        <v xml:space="preserve"> </v>
      </c>
      <c r="P248" s="136" t="str">
        <f>IF(Data!$B248= 0, " ",($C248*M248))</f>
        <v xml:space="preserve"> </v>
      </c>
      <c r="Q248" s="136" t="str">
        <f>IF(Data!$B248= 0, " ",($C248*N248))</f>
        <v xml:space="preserve"> </v>
      </c>
    </row>
    <row r="249" spans="2:17">
      <c r="B249" s="130" t="str">
        <f>IF(Data!$B249= 0, " ",Data!B249)</f>
        <v xml:space="preserve"> </v>
      </c>
      <c r="C249" s="130" t="str">
        <f>IF(Data!$B249= 0, " ",Data!C249)</f>
        <v xml:space="preserve"> </v>
      </c>
      <c r="D249" s="130" t="str">
        <f>IF(Data!$B249= 0, " ",LN(C249))</f>
        <v xml:space="preserve"> </v>
      </c>
      <c r="E249" s="130" t="str">
        <f>IF(Data!$B249= 0, " ",ROW(B249)-1)</f>
        <v xml:space="preserve"> </v>
      </c>
      <c r="F249" s="130" t="str">
        <f>IF(Data!$B249= 0, " ",($C249-$T$5)^2)</f>
        <v xml:space="preserve"> </v>
      </c>
      <c r="G249" s="130" t="str">
        <f>IF(Data!$B249= 0, " ",($C249-$T$5)^3)</f>
        <v xml:space="preserve"> </v>
      </c>
      <c r="H249" s="130" t="str">
        <f>IF(Data!$B249= 0, " ",($C249-$T$5)^4)</f>
        <v xml:space="preserve"> </v>
      </c>
      <c r="I249" s="135" t="str">
        <f>IF(Data!$B249= 0, " ",(D249-$U$5)^2)</f>
        <v xml:space="preserve"> </v>
      </c>
      <c r="J249" s="135" t="str">
        <f>IF(Data!$B249= 0, " ",(D249-$U$5)^3)</f>
        <v xml:space="preserve"> </v>
      </c>
      <c r="K249" s="135" t="str">
        <f>IF(Data!$B249= 0, " ",(E249-0.35)/$T$4)</f>
        <v xml:space="preserve"> </v>
      </c>
      <c r="L249" s="135" t="str">
        <f>IF(Data!$B249= 0, " ",(1-K249))</f>
        <v xml:space="preserve"> </v>
      </c>
      <c r="M249" s="135" t="str">
        <f>IF(Data!$B249= 0, " ",(1-$K249)^2)</f>
        <v xml:space="preserve"> </v>
      </c>
      <c r="N249" s="135" t="str">
        <f>IF(Data!$B249= 0, " ",(1-$K249)^3)</f>
        <v xml:space="preserve"> </v>
      </c>
      <c r="O249" s="136" t="str">
        <f>IF(Data!$B249= 0, " ",($C249*L249))</f>
        <v xml:space="preserve"> </v>
      </c>
      <c r="P249" s="136" t="str">
        <f>IF(Data!$B249= 0, " ",($C249*M249))</f>
        <v xml:space="preserve"> </v>
      </c>
      <c r="Q249" s="136" t="str">
        <f>IF(Data!$B249= 0, " ",($C249*N249))</f>
        <v xml:space="preserve"> </v>
      </c>
    </row>
    <row r="250" spans="2:17">
      <c r="B250" s="130" t="str">
        <f>IF(Data!$B250= 0, " ",Data!B250)</f>
        <v xml:space="preserve"> </v>
      </c>
      <c r="C250" s="130" t="str">
        <f>IF(Data!$B250= 0, " ",Data!C250)</f>
        <v xml:space="preserve"> </v>
      </c>
      <c r="D250" s="130" t="str">
        <f>IF(Data!$B250= 0, " ",LN(C250))</f>
        <v xml:space="preserve"> </v>
      </c>
      <c r="E250" s="130" t="str">
        <f>IF(Data!$B250= 0, " ",ROW(B250)-1)</f>
        <v xml:space="preserve"> </v>
      </c>
      <c r="F250" s="130" t="str">
        <f>IF(Data!$B250= 0, " ",($C250-$T$5)^2)</f>
        <v xml:space="preserve"> </v>
      </c>
      <c r="G250" s="130" t="str">
        <f>IF(Data!$B250= 0, " ",($C250-$T$5)^3)</f>
        <v xml:space="preserve"> </v>
      </c>
      <c r="H250" s="130" t="str">
        <f>IF(Data!$B250= 0, " ",($C250-$T$5)^4)</f>
        <v xml:space="preserve"> </v>
      </c>
      <c r="I250" s="135" t="str">
        <f>IF(Data!$B250= 0, " ",(D250-$U$5)^2)</f>
        <v xml:space="preserve"> </v>
      </c>
      <c r="J250" s="135" t="str">
        <f>IF(Data!$B250= 0, " ",(D250-$U$5)^3)</f>
        <v xml:space="preserve"> </v>
      </c>
      <c r="K250" s="135" t="str">
        <f>IF(Data!$B250= 0, " ",(E250-0.35)/$T$4)</f>
        <v xml:space="preserve"> </v>
      </c>
      <c r="L250" s="135" t="str">
        <f>IF(Data!$B250= 0, " ",(1-K250))</f>
        <v xml:space="preserve"> </v>
      </c>
      <c r="M250" s="135" t="str">
        <f>IF(Data!$B250= 0, " ",(1-$K250)^2)</f>
        <v xml:space="preserve"> </v>
      </c>
      <c r="N250" s="135" t="str">
        <f>IF(Data!$B250= 0, " ",(1-$K250)^3)</f>
        <v xml:space="preserve"> </v>
      </c>
      <c r="O250" s="136" t="str">
        <f>IF(Data!$B250= 0, " ",($C250*L250))</f>
        <v xml:space="preserve"> </v>
      </c>
      <c r="P250" s="136" t="str">
        <f>IF(Data!$B250= 0, " ",($C250*M250))</f>
        <v xml:space="preserve"> </v>
      </c>
      <c r="Q250" s="136" t="str">
        <f>IF(Data!$B250= 0, " ",($C250*N250))</f>
        <v xml:space="preserve"> </v>
      </c>
    </row>
    <row r="251" spans="2:17">
      <c r="B251" s="130" t="str">
        <f>IF(Data!$B251= 0, " ",Data!B251)</f>
        <v xml:space="preserve"> </v>
      </c>
      <c r="C251" s="130" t="str">
        <f>IF(Data!$B251= 0, " ",Data!C251)</f>
        <v xml:space="preserve"> </v>
      </c>
      <c r="D251" s="130" t="str">
        <f>IF(Data!$B251= 0, " ",LN(C251))</f>
        <v xml:space="preserve"> </v>
      </c>
      <c r="E251" s="130" t="str">
        <f>IF(Data!$B251= 0, " ",ROW(B251)-1)</f>
        <v xml:space="preserve"> </v>
      </c>
      <c r="F251" s="130" t="str">
        <f>IF(Data!$B251= 0, " ",($C251-$T$5)^2)</f>
        <v xml:space="preserve"> </v>
      </c>
      <c r="G251" s="130" t="str">
        <f>IF(Data!$B251= 0, " ",($C251-$T$5)^3)</f>
        <v xml:space="preserve"> </v>
      </c>
      <c r="H251" s="130" t="str">
        <f>IF(Data!$B251= 0, " ",($C251-$T$5)^4)</f>
        <v xml:space="preserve"> </v>
      </c>
      <c r="I251" s="135" t="str">
        <f>IF(Data!$B251= 0, " ",(D251-$U$5)^2)</f>
        <v xml:space="preserve"> </v>
      </c>
      <c r="J251" s="135" t="str">
        <f>IF(Data!$B251= 0, " ",(D251-$U$5)^3)</f>
        <v xml:space="preserve"> </v>
      </c>
      <c r="K251" s="135" t="str">
        <f>IF(Data!$B251= 0, " ",(E251-0.35)/$T$4)</f>
        <v xml:space="preserve"> </v>
      </c>
      <c r="L251" s="135" t="str">
        <f>IF(Data!$B251= 0, " ",(1-K251))</f>
        <v xml:space="preserve"> </v>
      </c>
      <c r="M251" s="135" t="str">
        <f>IF(Data!$B251= 0, " ",(1-$K251)^2)</f>
        <v xml:space="preserve"> </v>
      </c>
      <c r="N251" s="135" t="str">
        <f>IF(Data!$B251= 0, " ",(1-$K251)^3)</f>
        <v xml:space="preserve"> </v>
      </c>
      <c r="O251" s="136" t="str">
        <f>IF(Data!$B251= 0, " ",($C251*L251))</f>
        <v xml:space="preserve"> </v>
      </c>
      <c r="P251" s="136" t="str">
        <f>IF(Data!$B251= 0, " ",($C251*M251))</f>
        <v xml:space="preserve"> </v>
      </c>
      <c r="Q251" s="136" t="str">
        <f>IF(Data!$B251= 0, " ",($C251*N251))</f>
        <v xml:space="preserve"> </v>
      </c>
    </row>
    <row r="252" spans="2:17">
      <c r="B252" s="130" t="str">
        <f>IF(Data!$B252= 0, " ",Data!B252)</f>
        <v xml:space="preserve"> </v>
      </c>
      <c r="C252" s="130" t="str">
        <f>IF(Data!$B252= 0, " ",Data!C252)</f>
        <v xml:space="preserve"> </v>
      </c>
      <c r="D252" s="130" t="str">
        <f>IF(Data!$B252= 0, " ",LN(C252))</f>
        <v xml:space="preserve"> </v>
      </c>
      <c r="E252" s="130" t="str">
        <f>IF(Data!$B252= 0, " ",ROW(B252)-1)</f>
        <v xml:space="preserve"> </v>
      </c>
      <c r="F252" s="130" t="str">
        <f>IF(Data!$B252= 0, " ",($C252-$T$5)^2)</f>
        <v xml:space="preserve"> </v>
      </c>
      <c r="G252" s="130" t="str">
        <f>IF(Data!$B252= 0, " ",($C252-$T$5)^3)</f>
        <v xml:space="preserve"> </v>
      </c>
      <c r="H252" s="130" t="str">
        <f>IF(Data!$B252= 0, " ",($C252-$T$5)^4)</f>
        <v xml:space="preserve"> </v>
      </c>
      <c r="I252" s="135" t="str">
        <f>IF(Data!$B252= 0, " ",(D252-$U$5)^2)</f>
        <v xml:space="preserve"> </v>
      </c>
      <c r="J252" s="135" t="str">
        <f>IF(Data!$B252= 0, " ",(D252-$U$5)^3)</f>
        <v xml:space="preserve"> </v>
      </c>
      <c r="K252" s="135" t="str">
        <f>IF(Data!$B252= 0, " ",(E252-0.35)/$T$4)</f>
        <v xml:space="preserve"> </v>
      </c>
      <c r="L252" s="135" t="str">
        <f>IF(Data!$B252= 0, " ",(1-K252))</f>
        <v xml:space="preserve"> </v>
      </c>
      <c r="M252" s="135" t="str">
        <f>IF(Data!$B252= 0, " ",(1-$K252)^2)</f>
        <v xml:space="preserve"> </v>
      </c>
      <c r="N252" s="135" t="str">
        <f>IF(Data!$B252= 0, " ",(1-$K252)^3)</f>
        <v xml:space="preserve"> </v>
      </c>
      <c r="O252" s="136" t="str">
        <f>IF(Data!$B252= 0, " ",($C252*L252))</f>
        <v xml:space="preserve"> </v>
      </c>
      <c r="P252" s="136" t="str">
        <f>IF(Data!$B252= 0, " ",($C252*M252))</f>
        <v xml:space="preserve"> </v>
      </c>
      <c r="Q252" s="136" t="str">
        <f>IF(Data!$B252= 0, " ",($C252*N252))</f>
        <v xml:space="preserve"> </v>
      </c>
    </row>
    <row r="253" spans="2:17">
      <c r="B253" s="130" t="str">
        <f>IF(Data!$B253= 0, " ",Data!B253)</f>
        <v xml:space="preserve"> </v>
      </c>
      <c r="C253" s="130" t="str">
        <f>IF(Data!$B253= 0, " ",Data!C253)</f>
        <v xml:space="preserve"> </v>
      </c>
      <c r="D253" s="130" t="str">
        <f>IF(Data!$B253= 0, " ",LN(C253))</f>
        <v xml:space="preserve"> </v>
      </c>
      <c r="E253" s="130" t="str">
        <f>IF(Data!$B253= 0, " ",ROW(B253)-1)</f>
        <v xml:space="preserve"> </v>
      </c>
      <c r="F253" s="130" t="str">
        <f>IF(Data!$B253= 0, " ",($C253-$T$5)^2)</f>
        <v xml:space="preserve"> </v>
      </c>
      <c r="G253" s="130" t="str">
        <f>IF(Data!$B253= 0, " ",($C253-$T$5)^3)</f>
        <v xml:space="preserve"> </v>
      </c>
      <c r="H253" s="130" t="str">
        <f>IF(Data!$B253= 0, " ",($C253-$T$5)^4)</f>
        <v xml:space="preserve"> </v>
      </c>
      <c r="I253" s="135" t="str">
        <f>IF(Data!$B253= 0, " ",(D253-$U$5)^2)</f>
        <v xml:space="preserve"> </v>
      </c>
      <c r="J253" s="135" t="str">
        <f>IF(Data!$B253= 0, " ",(D253-$U$5)^3)</f>
        <v xml:space="preserve"> </v>
      </c>
      <c r="K253" s="135" t="str">
        <f>IF(Data!$B253= 0, " ",(E253-0.35)/$T$4)</f>
        <v xml:space="preserve"> </v>
      </c>
      <c r="L253" s="135" t="str">
        <f>IF(Data!$B253= 0, " ",(1-K253))</f>
        <v xml:space="preserve"> </v>
      </c>
      <c r="M253" s="135" t="str">
        <f>IF(Data!$B253= 0, " ",(1-$K253)^2)</f>
        <v xml:space="preserve"> </v>
      </c>
      <c r="N253" s="135" t="str">
        <f>IF(Data!$B253= 0, " ",(1-$K253)^3)</f>
        <v xml:space="preserve"> </v>
      </c>
      <c r="O253" s="136" t="str">
        <f>IF(Data!$B253= 0, " ",($C253*L253))</f>
        <v xml:space="preserve"> </v>
      </c>
      <c r="P253" s="136" t="str">
        <f>IF(Data!$B253= 0, " ",($C253*M253))</f>
        <v xml:space="preserve"> </v>
      </c>
      <c r="Q253" s="136" t="str">
        <f>IF(Data!$B253= 0, " ",($C253*N253))</f>
        <v xml:space="preserve"> </v>
      </c>
    </row>
    <row r="254" spans="2:17">
      <c r="B254" s="130" t="str">
        <f>IF(Data!$B254= 0, " ",Data!B254)</f>
        <v xml:space="preserve"> </v>
      </c>
      <c r="C254" s="130" t="str">
        <f>IF(Data!$B254= 0, " ",Data!C254)</f>
        <v xml:space="preserve"> </v>
      </c>
      <c r="D254" s="130" t="str">
        <f>IF(Data!$B254= 0, " ",LN(C254))</f>
        <v xml:space="preserve"> </v>
      </c>
      <c r="E254" s="130" t="str">
        <f>IF(Data!$B254= 0, " ",ROW(B254)-1)</f>
        <v xml:space="preserve"> </v>
      </c>
      <c r="F254" s="130" t="str">
        <f>IF(Data!$B254= 0, " ",($C254-$T$5)^2)</f>
        <v xml:space="preserve"> </v>
      </c>
      <c r="G254" s="130" t="str">
        <f>IF(Data!$B254= 0, " ",($C254-$T$5)^3)</f>
        <v xml:space="preserve"> </v>
      </c>
      <c r="H254" s="130" t="str">
        <f>IF(Data!$B254= 0, " ",($C254-$T$5)^4)</f>
        <v xml:space="preserve"> </v>
      </c>
      <c r="I254" s="135" t="str">
        <f>IF(Data!$B254= 0, " ",(D254-$U$5)^2)</f>
        <v xml:space="preserve"> </v>
      </c>
      <c r="J254" s="135" t="str">
        <f>IF(Data!$B254= 0, " ",(D254-$U$5)^3)</f>
        <v xml:space="preserve"> </v>
      </c>
      <c r="K254" s="135" t="str">
        <f>IF(Data!$B254= 0, " ",(E254-0.35)/$T$4)</f>
        <v xml:space="preserve"> </v>
      </c>
      <c r="L254" s="135" t="str">
        <f>IF(Data!$B254= 0, " ",(1-K254))</f>
        <v xml:space="preserve"> </v>
      </c>
      <c r="M254" s="135" t="str">
        <f>IF(Data!$B254= 0, " ",(1-$K254)^2)</f>
        <v xml:space="preserve"> </v>
      </c>
      <c r="N254" s="135" t="str">
        <f>IF(Data!$B254= 0, " ",(1-$K254)^3)</f>
        <v xml:space="preserve"> </v>
      </c>
      <c r="O254" s="136" t="str">
        <f>IF(Data!$B254= 0, " ",($C254*L254))</f>
        <v xml:space="preserve"> </v>
      </c>
      <c r="P254" s="136" t="str">
        <f>IF(Data!$B254= 0, " ",($C254*M254))</f>
        <v xml:space="preserve"> </v>
      </c>
      <c r="Q254" s="136" t="str">
        <f>IF(Data!$B254= 0, " ",($C254*N254))</f>
        <v xml:space="preserve"> </v>
      </c>
    </row>
    <row r="255" spans="2:17">
      <c r="B255" s="130" t="str">
        <f>IF(Data!$B255= 0, " ",Data!B255)</f>
        <v xml:space="preserve"> </v>
      </c>
      <c r="C255" s="130" t="str">
        <f>IF(Data!$B255= 0, " ",Data!C255)</f>
        <v xml:space="preserve"> </v>
      </c>
      <c r="D255" s="130" t="str">
        <f>IF(Data!$B255= 0, " ",LN(C255))</f>
        <v xml:space="preserve"> </v>
      </c>
      <c r="E255" s="130" t="str">
        <f>IF(Data!$B255= 0, " ",ROW(B255)-1)</f>
        <v xml:space="preserve"> </v>
      </c>
      <c r="F255" s="130" t="str">
        <f>IF(Data!$B255= 0, " ",($C255-$T$5)^2)</f>
        <v xml:space="preserve"> </v>
      </c>
      <c r="G255" s="130" t="str">
        <f>IF(Data!$B255= 0, " ",($C255-$T$5)^3)</f>
        <v xml:space="preserve"> </v>
      </c>
      <c r="H255" s="130" t="str">
        <f>IF(Data!$B255= 0, " ",($C255-$T$5)^4)</f>
        <v xml:space="preserve"> </v>
      </c>
      <c r="I255" s="135" t="str">
        <f>IF(Data!$B255= 0, " ",(D255-$U$5)^2)</f>
        <v xml:space="preserve"> </v>
      </c>
      <c r="J255" s="135" t="str">
        <f>IF(Data!$B255= 0, " ",(D255-$U$5)^3)</f>
        <v xml:space="preserve"> </v>
      </c>
      <c r="K255" s="135" t="str">
        <f>IF(Data!$B255= 0, " ",(E255-0.35)/$T$4)</f>
        <v xml:space="preserve"> </v>
      </c>
      <c r="L255" s="135" t="str">
        <f>IF(Data!$B255= 0, " ",(1-K255))</f>
        <v xml:space="preserve"> </v>
      </c>
      <c r="M255" s="135" t="str">
        <f>IF(Data!$B255= 0, " ",(1-$K255)^2)</f>
        <v xml:space="preserve"> </v>
      </c>
      <c r="N255" s="135" t="str">
        <f>IF(Data!$B255= 0, " ",(1-$K255)^3)</f>
        <v xml:space="preserve"> </v>
      </c>
      <c r="O255" s="136" t="str">
        <f>IF(Data!$B255= 0, " ",($C255*L255))</f>
        <v xml:space="preserve"> </v>
      </c>
      <c r="P255" s="136" t="str">
        <f>IF(Data!$B255= 0, " ",($C255*M255))</f>
        <v xml:space="preserve"> </v>
      </c>
      <c r="Q255" s="136" t="str">
        <f>IF(Data!$B255= 0, " ",($C255*N255))</f>
        <v xml:space="preserve"> </v>
      </c>
    </row>
    <row r="256" spans="2:17">
      <c r="B256" s="130" t="str">
        <f>IF(Data!$B256= 0, " ",Data!B256)</f>
        <v xml:space="preserve"> </v>
      </c>
      <c r="C256" s="130" t="str">
        <f>IF(Data!$B256= 0, " ",Data!C256)</f>
        <v xml:space="preserve"> </v>
      </c>
      <c r="D256" s="130" t="str">
        <f>IF(Data!$B256= 0, " ",LN(C256))</f>
        <v xml:space="preserve"> </v>
      </c>
      <c r="E256" s="130" t="str">
        <f>IF(Data!$B256= 0, " ",ROW(B256)-1)</f>
        <v xml:space="preserve"> </v>
      </c>
      <c r="F256" s="130" t="str">
        <f>IF(Data!$B256= 0, " ",($C256-$T$5)^2)</f>
        <v xml:space="preserve"> </v>
      </c>
      <c r="G256" s="130" t="str">
        <f>IF(Data!$B256= 0, " ",($C256-$T$5)^3)</f>
        <v xml:space="preserve"> </v>
      </c>
      <c r="H256" s="130" t="str">
        <f>IF(Data!$B256= 0, " ",($C256-$T$5)^4)</f>
        <v xml:space="preserve"> </v>
      </c>
      <c r="I256" s="135" t="str">
        <f>IF(Data!$B256= 0, " ",(D256-$U$5)^2)</f>
        <v xml:space="preserve"> </v>
      </c>
      <c r="J256" s="135" t="str">
        <f>IF(Data!$B256= 0, " ",(D256-$U$5)^3)</f>
        <v xml:space="preserve"> </v>
      </c>
      <c r="K256" s="135" t="str">
        <f>IF(Data!$B256= 0, " ",(E256-0.35)/$T$4)</f>
        <v xml:space="preserve"> </v>
      </c>
      <c r="L256" s="135" t="str">
        <f>IF(Data!$B256= 0, " ",(1-K256))</f>
        <v xml:space="preserve"> </v>
      </c>
      <c r="M256" s="135" t="str">
        <f>IF(Data!$B256= 0, " ",(1-$K256)^2)</f>
        <v xml:space="preserve"> </v>
      </c>
      <c r="N256" s="135" t="str">
        <f>IF(Data!$B256= 0, " ",(1-$K256)^3)</f>
        <v xml:space="preserve"> </v>
      </c>
      <c r="O256" s="136" t="str">
        <f>IF(Data!$B256= 0, " ",($C256*L256))</f>
        <v xml:space="preserve"> </v>
      </c>
      <c r="P256" s="136" t="str">
        <f>IF(Data!$B256= 0, " ",($C256*M256))</f>
        <v xml:space="preserve"> </v>
      </c>
      <c r="Q256" s="136" t="str">
        <f>IF(Data!$B256= 0, " ",($C256*N256))</f>
        <v xml:space="preserve"> </v>
      </c>
    </row>
    <row r="257" spans="2:17">
      <c r="B257" s="130" t="str">
        <f>IF(Data!$B257= 0, " ",Data!B257)</f>
        <v xml:space="preserve"> </v>
      </c>
      <c r="C257" s="130" t="str">
        <f>IF(Data!$B257= 0, " ",Data!C257)</f>
        <v xml:space="preserve"> </v>
      </c>
      <c r="D257" s="130" t="str">
        <f>IF(Data!$B257= 0, " ",LN(C257))</f>
        <v xml:space="preserve"> </v>
      </c>
      <c r="E257" s="130" t="str">
        <f>IF(Data!$B257= 0, " ",ROW(B257)-1)</f>
        <v xml:space="preserve"> </v>
      </c>
      <c r="F257" s="130" t="str">
        <f>IF(Data!$B257= 0, " ",($C257-$T$5)^2)</f>
        <v xml:space="preserve"> </v>
      </c>
      <c r="G257" s="130" t="str">
        <f>IF(Data!$B257= 0, " ",($C257-$T$5)^3)</f>
        <v xml:space="preserve"> </v>
      </c>
      <c r="H257" s="130" t="str">
        <f>IF(Data!$B257= 0, " ",($C257-$T$5)^4)</f>
        <v xml:space="preserve"> </v>
      </c>
      <c r="I257" s="135" t="str">
        <f>IF(Data!$B257= 0, " ",(D257-$U$5)^2)</f>
        <v xml:space="preserve"> </v>
      </c>
      <c r="J257" s="135" t="str">
        <f>IF(Data!$B257= 0, " ",(D257-$U$5)^3)</f>
        <v xml:space="preserve"> </v>
      </c>
      <c r="K257" s="135" t="str">
        <f>IF(Data!$B257= 0, " ",(E257-0.35)/$T$4)</f>
        <v xml:space="preserve"> </v>
      </c>
      <c r="L257" s="135" t="str">
        <f>IF(Data!$B257= 0, " ",(1-K257))</f>
        <v xml:space="preserve"> </v>
      </c>
      <c r="M257" s="135" t="str">
        <f>IF(Data!$B257= 0, " ",(1-$K257)^2)</f>
        <v xml:space="preserve"> </v>
      </c>
      <c r="N257" s="135" t="str">
        <f>IF(Data!$B257= 0, " ",(1-$K257)^3)</f>
        <v xml:space="preserve"> </v>
      </c>
      <c r="O257" s="136" t="str">
        <f>IF(Data!$B257= 0, " ",($C257*L257))</f>
        <v xml:space="preserve"> </v>
      </c>
      <c r="P257" s="136" t="str">
        <f>IF(Data!$B257= 0, " ",($C257*M257))</f>
        <v xml:space="preserve"> </v>
      </c>
      <c r="Q257" s="136" t="str">
        <f>IF(Data!$B257= 0, " ",($C257*N257))</f>
        <v xml:space="preserve"> </v>
      </c>
    </row>
    <row r="258" spans="2:17">
      <c r="B258" s="130" t="str">
        <f>IF(Data!$B258= 0, " ",Data!B258)</f>
        <v xml:space="preserve"> </v>
      </c>
      <c r="C258" s="130" t="str">
        <f>IF(Data!$B258= 0, " ",Data!C258)</f>
        <v xml:space="preserve"> </v>
      </c>
      <c r="D258" s="130" t="str">
        <f>IF(Data!$B258= 0, " ",LN(C258))</f>
        <v xml:space="preserve"> </v>
      </c>
      <c r="E258" s="130" t="str">
        <f>IF(Data!$B258= 0, " ",ROW(B258)-1)</f>
        <v xml:space="preserve"> </v>
      </c>
      <c r="F258" s="130" t="str">
        <f>IF(Data!$B258= 0, " ",($C258-$T$5)^2)</f>
        <v xml:space="preserve"> </v>
      </c>
      <c r="G258" s="130" t="str">
        <f>IF(Data!$B258= 0, " ",($C258-$T$5)^3)</f>
        <v xml:space="preserve"> </v>
      </c>
      <c r="H258" s="130" t="str">
        <f>IF(Data!$B258= 0, " ",($C258-$T$5)^4)</f>
        <v xml:space="preserve"> </v>
      </c>
      <c r="I258" s="135" t="str">
        <f>IF(Data!$B258= 0, " ",(D258-$U$5)^2)</f>
        <v xml:space="preserve"> </v>
      </c>
      <c r="J258" s="135" t="str">
        <f>IF(Data!$B258= 0, " ",(D258-$U$5)^3)</f>
        <v xml:space="preserve"> </v>
      </c>
      <c r="K258" s="135" t="str">
        <f>IF(Data!$B258= 0, " ",(E258-0.35)/$T$4)</f>
        <v xml:space="preserve"> </v>
      </c>
      <c r="L258" s="135" t="str">
        <f>IF(Data!$B258= 0, " ",(1-K258))</f>
        <v xml:space="preserve"> </v>
      </c>
      <c r="M258" s="135" t="str">
        <f>IF(Data!$B258= 0, " ",(1-$K258)^2)</f>
        <v xml:space="preserve"> </v>
      </c>
      <c r="N258" s="135" t="str">
        <f>IF(Data!$B258= 0, " ",(1-$K258)^3)</f>
        <v xml:space="preserve"> </v>
      </c>
      <c r="O258" s="136" t="str">
        <f>IF(Data!$B258= 0, " ",($C258*L258))</f>
        <v xml:space="preserve"> </v>
      </c>
      <c r="P258" s="136" t="str">
        <f>IF(Data!$B258= 0, " ",($C258*M258))</f>
        <v xml:space="preserve"> </v>
      </c>
      <c r="Q258" s="136" t="str">
        <f>IF(Data!$B258= 0, " ",($C258*N258))</f>
        <v xml:space="preserve"> </v>
      </c>
    </row>
    <row r="259" spans="2:17">
      <c r="B259" s="130" t="str">
        <f>IF(Data!$B259= 0, " ",Data!B259)</f>
        <v xml:space="preserve"> </v>
      </c>
      <c r="C259" s="130" t="str">
        <f>IF(Data!$B259= 0, " ",Data!C259)</f>
        <v xml:space="preserve"> </v>
      </c>
      <c r="D259" s="130" t="str">
        <f>IF(Data!$B259= 0, " ",LN(C259))</f>
        <v xml:space="preserve"> </v>
      </c>
      <c r="E259" s="130" t="str">
        <f>IF(Data!$B259= 0, " ",ROW(B259)-1)</f>
        <v xml:space="preserve"> </v>
      </c>
      <c r="F259" s="130" t="str">
        <f>IF(Data!$B259= 0, " ",($C259-$T$5)^2)</f>
        <v xml:space="preserve"> </v>
      </c>
      <c r="G259" s="130" t="str">
        <f>IF(Data!$B259= 0, " ",($C259-$T$5)^3)</f>
        <v xml:space="preserve"> </v>
      </c>
      <c r="H259" s="130" t="str">
        <f>IF(Data!$B259= 0, " ",($C259-$T$5)^4)</f>
        <v xml:space="preserve"> </v>
      </c>
      <c r="I259" s="135" t="str">
        <f>IF(Data!$B259= 0, " ",(D259-$U$5)^2)</f>
        <v xml:space="preserve"> </v>
      </c>
      <c r="J259" s="135" t="str">
        <f>IF(Data!$B259= 0, " ",(D259-$U$5)^3)</f>
        <v xml:space="preserve"> </v>
      </c>
      <c r="K259" s="135" t="str">
        <f>IF(Data!$B259= 0, " ",(E259-0.35)/$T$4)</f>
        <v xml:space="preserve"> </v>
      </c>
      <c r="L259" s="135" t="str">
        <f>IF(Data!$B259= 0, " ",(1-K259))</f>
        <v xml:space="preserve"> </v>
      </c>
      <c r="M259" s="135" t="str">
        <f>IF(Data!$B259= 0, " ",(1-$K259)^2)</f>
        <v xml:space="preserve"> </v>
      </c>
      <c r="N259" s="135" t="str">
        <f>IF(Data!$B259= 0, " ",(1-$K259)^3)</f>
        <v xml:space="preserve"> </v>
      </c>
      <c r="O259" s="136" t="str">
        <f>IF(Data!$B259= 0, " ",($C259*L259))</f>
        <v xml:space="preserve"> </v>
      </c>
      <c r="P259" s="136" t="str">
        <f>IF(Data!$B259= 0, " ",($C259*M259))</f>
        <v xml:space="preserve"> </v>
      </c>
      <c r="Q259" s="136" t="str">
        <f>IF(Data!$B259= 0, " ",($C259*N259))</f>
        <v xml:space="preserve"> </v>
      </c>
    </row>
    <row r="260" spans="2:17">
      <c r="B260" s="130" t="str">
        <f>IF(Data!$B260= 0, " ",Data!B260)</f>
        <v xml:space="preserve"> </v>
      </c>
      <c r="C260" s="130" t="str">
        <f>IF(Data!$B260= 0, " ",Data!C260)</f>
        <v xml:space="preserve"> </v>
      </c>
      <c r="D260" s="130" t="str">
        <f>IF(Data!$B260= 0, " ",LN(C260))</f>
        <v xml:space="preserve"> </v>
      </c>
      <c r="E260" s="130" t="str">
        <f>IF(Data!$B260= 0, " ",ROW(B260)-1)</f>
        <v xml:space="preserve"> </v>
      </c>
      <c r="F260" s="130" t="str">
        <f>IF(Data!$B260= 0, " ",($C260-$T$5)^2)</f>
        <v xml:space="preserve"> </v>
      </c>
      <c r="G260" s="130" t="str">
        <f>IF(Data!$B260= 0, " ",($C260-$T$5)^3)</f>
        <v xml:space="preserve"> </v>
      </c>
      <c r="H260" s="130" t="str">
        <f>IF(Data!$B260= 0, " ",($C260-$T$5)^4)</f>
        <v xml:space="preserve"> </v>
      </c>
      <c r="I260" s="135" t="str">
        <f>IF(Data!$B260= 0, " ",(D260-$U$5)^2)</f>
        <v xml:space="preserve"> </v>
      </c>
      <c r="J260" s="135" t="str">
        <f>IF(Data!$B260= 0, " ",(D260-$U$5)^3)</f>
        <v xml:space="preserve"> </v>
      </c>
      <c r="K260" s="135" t="str">
        <f>IF(Data!$B260= 0, " ",(E260-0.35)/$T$4)</f>
        <v xml:space="preserve"> </v>
      </c>
      <c r="L260" s="135" t="str">
        <f>IF(Data!$B260= 0, " ",(1-K260))</f>
        <v xml:space="preserve"> </v>
      </c>
      <c r="M260" s="135" t="str">
        <f>IF(Data!$B260= 0, " ",(1-$K260)^2)</f>
        <v xml:space="preserve"> </v>
      </c>
      <c r="N260" s="135" t="str">
        <f>IF(Data!$B260= 0, " ",(1-$K260)^3)</f>
        <v xml:space="preserve"> </v>
      </c>
      <c r="O260" s="136" t="str">
        <f>IF(Data!$B260= 0, " ",($C260*L260))</f>
        <v xml:space="preserve"> </v>
      </c>
      <c r="P260" s="136" t="str">
        <f>IF(Data!$B260= 0, " ",($C260*M260))</f>
        <v xml:space="preserve"> </v>
      </c>
      <c r="Q260" s="136" t="str">
        <f>IF(Data!$B260= 0, " ",($C260*N260))</f>
        <v xml:space="preserve"> </v>
      </c>
    </row>
    <row r="261" spans="2:17">
      <c r="B261" s="130" t="str">
        <f>IF(Data!$B261= 0, " ",Data!B261)</f>
        <v xml:space="preserve"> </v>
      </c>
      <c r="C261" s="130" t="str">
        <f>IF(Data!$B261= 0, " ",Data!C261)</f>
        <v xml:space="preserve"> </v>
      </c>
      <c r="D261" s="130" t="str">
        <f>IF(Data!$B261= 0, " ",LN(C261))</f>
        <v xml:space="preserve"> </v>
      </c>
      <c r="E261" s="130" t="str">
        <f>IF(Data!$B261= 0, " ",ROW(B261)-1)</f>
        <v xml:space="preserve"> </v>
      </c>
      <c r="F261" s="130" t="str">
        <f>IF(Data!$B261= 0, " ",($C261-$T$5)^2)</f>
        <v xml:space="preserve"> </v>
      </c>
      <c r="G261" s="130" t="str">
        <f>IF(Data!$B261= 0, " ",($C261-$T$5)^3)</f>
        <v xml:space="preserve"> </v>
      </c>
      <c r="H261" s="130" t="str">
        <f>IF(Data!$B261= 0, " ",($C261-$T$5)^4)</f>
        <v xml:space="preserve"> </v>
      </c>
      <c r="I261" s="135" t="str">
        <f>IF(Data!$B261= 0, " ",(D261-$U$5)^2)</f>
        <v xml:space="preserve"> </v>
      </c>
      <c r="J261" s="135" t="str">
        <f>IF(Data!$B261= 0, " ",(D261-$U$5)^3)</f>
        <v xml:space="preserve"> </v>
      </c>
      <c r="K261" s="135" t="str">
        <f>IF(Data!$B261= 0, " ",(E261-0.35)/$T$4)</f>
        <v xml:space="preserve"> </v>
      </c>
      <c r="L261" s="135" t="str">
        <f>IF(Data!$B261= 0, " ",(1-K261))</f>
        <v xml:space="preserve"> </v>
      </c>
      <c r="M261" s="135" t="str">
        <f>IF(Data!$B261= 0, " ",(1-$K261)^2)</f>
        <v xml:space="preserve"> </v>
      </c>
      <c r="N261" s="135" t="str">
        <f>IF(Data!$B261= 0, " ",(1-$K261)^3)</f>
        <v xml:space="preserve"> </v>
      </c>
      <c r="O261" s="136" t="str">
        <f>IF(Data!$B261= 0, " ",($C261*L261))</f>
        <v xml:space="preserve"> </v>
      </c>
      <c r="P261" s="136" t="str">
        <f>IF(Data!$B261= 0, " ",($C261*M261))</f>
        <v xml:space="preserve"> </v>
      </c>
      <c r="Q261" s="136" t="str">
        <f>IF(Data!$B261= 0, " ",($C261*N261))</f>
        <v xml:space="preserve"> </v>
      </c>
    </row>
    <row r="262" spans="2:17">
      <c r="B262" s="130" t="str">
        <f>IF(Data!$B262= 0, " ",Data!B262)</f>
        <v xml:space="preserve"> </v>
      </c>
      <c r="C262" s="130" t="str">
        <f>IF(Data!$B262= 0, " ",Data!C262)</f>
        <v xml:space="preserve"> </v>
      </c>
      <c r="D262" s="130" t="str">
        <f>IF(Data!$B262= 0, " ",LN(C262))</f>
        <v xml:space="preserve"> </v>
      </c>
      <c r="E262" s="130" t="str">
        <f>IF(Data!$B262= 0, " ",ROW(B262)-1)</f>
        <v xml:space="preserve"> </v>
      </c>
      <c r="F262" s="130" t="str">
        <f>IF(Data!$B262= 0, " ",($C262-$T$5)^2)</f>
        <v xml:space="preserve"> </v>
      </c>
      <c r="G262" s="130" t="str">
        <f>IF(Data!$B262= 0, " ",($C262-$T$5)^3)</f>
        <v xml:space="preserve"> </v>
      </c>
      <c r="H262" s="130" t="str">
        <f>IF(Data!$B262= 0, " ",($C262-$T$5)^4)</f>
        <v xml:space="preserve"> </v>
      </c>
      <c r="I262" s="135" t="str">
        <f>IF(Data!$B262= 0, " ",(D262-$U$5)^2)</f>
        <v xml:space="preserve"> </v>
      </c>
      <c r="J262" s="135" t="str">
        <f>IF(Data!$B262= 0, " ",(D262-$U$5)^3)</f>
        <v xml:space="preserve"> </v>
      </c>
      <c r="K262" s="135" t="str">
        <f>IF(Data!$B262= 0, " ",(E262-0.35)/$T$4)</f>
        <v xml:space="preserve"> </v>
      </c>
      <c r="L262" s="135" t="str">
        <f>IF(Data!$B262= 0, " ",(1-K262))</f>
        <v xml:space="preserve"> </v>
      </c>
      <c r="M262" s="135" t="str">
        <f>IF(Data!$B262= 0, " ",(1-$K262)^2)</f>
        <v xml:space="preserve"> </v>
      </c>
      <c r="N262" s="135" t="str">
        <f>IF(Data!$B262= 0, " ",(1-$K262)^3)</f>
        <v xml:space="preserve"> </v>
      </c>
      <c r="O262" s="136" t="str">
        <f>IF(Data!$B262= 0, " ",($C262*L262))</f>
        <v xml:space="preserve"> </v>
      </c>
      <c r="P262" s="136" t="str">
        <f>IF(Data!$B262= 0, " ",($C262*M262))</f>
        <v xml:space="preserve"> </v>
      </c>
      <c r="Q262" s="136" t="str">
        <f>IF(Data!$B262= 0, " ",($C262*N262))</f>
        <v xml:space="preserve"> </v>
      </c>
    </row>
    <row r="263" spans="2:17">
      <c r="B263" s="130" t="str">
        <f>IF(Data!$B263= 0, " ",Data!B263)</f>
        <v xml:space="preserve"> </v>
      </c>
      <c r="C263" s="130" t="str">
        <f>IF(Data!$B263= 0, " ",Data!C263)</f>
        <v xml:space="preserve"> </v>
      </c>
      <c r="D263" s="130" t="str">
        <f>IF(Data!$B263= 0, " ",LN(C263))</f>
        <v xml:space="preserve"> </v>
      </c>
      <c r="E263" s="130" t="str">
        <f>IF(Data!$B263= 0, " ",ROW(B263)-1)</f>
        <v xml:space="preserve"> </v>
      </c>
      <c r="F263" s="130" t="str">
        <f>IF(Data!$B263= 0, " ",($C263-$T$5)^2)</f>
        <v xml:space="preserve"> </v>
      </c>
      <c r="G263" s="130" t="str">
        <f>IF(Data!$B263= 0, " ",($C263-$T$5)^3)</f>
        <v xml:space="preserve"> </v>
      </c>
      <c r="H263" s="130" t="str">
        <f>IF(Data!$B263= 0, " ",($C263-$T$5)^4)</f>
        <v xml:space="preserve"> </v>
      </c>
      <c r="I263" s="135" t="str">
        <f>IF(Data!$B263= 0, " ",(D263-$U$5)^2)</f>
        <v xml:space="preserve"> </v>
      </c>
      <c r="J263" s="135" t="str">
        <f>IF(Data!$B263= 0, " ",(D263-$U$5)^3)</f>
        <v xml:space="preserve"> </v>
      </c>
      <c r="K263" s="135" t="str">
        <f>IF(Data!$B263= 0, " ",(E263-0.35)/$T$4)</f>
        <v xml:space="preserve"> </v>
      </c>
      <c r="L263" s="135" t="str">
        <f>IF(Data!$B263= 0, " ",(1-K263))</f>
        <v xml:space="preserve"> </v>
      </c>
      <c r="M263" s="135" t="str">
        <f>IF(Data!$B263= 0, " ",(1-$K263)^2)</f>
        <v xml:space="preserve"> </v>
      </c>
      <c r="N263" s="135" t="str">
        <f>IF(Data!$B263= 0, " ",(1-$K263)^3)</f>
        <v xml:space="preserve"> </v>
      </c>
      <c r="O263" s="136" t="str">
        <f>IF(Data!$B263= 0, " ",($C263*L263))</f>
        <v xml:space="preserve"> </v>
      </c>
      <c r="P263" s="136" t="str">
        <f>IF(Data!$B263= 0, " ",($C263*M263))</f>
        <v xml:space="preserve"> </v>
      </c>
      <c r="Q263" s="136" t="str">
        <f>IF(Data!$B263= 0, " ",($C263*N263))</f>
        <v xml:space="preserve"> </v>
      </c>
    </row>
    <row r="264" spans="2:17">
      <c r="B264" s="130" t="str">
        <f>IF(Data!$B264= 0, " ",Data!B264)</f>
        <v xml:space="preserve"> </v>
      </c>
      <c r="C264" s="130" t="str">
        <f>IF(Data!$B264= 0, " ",Data!C264)</f>
        <v xml:space="preserve"> </v>
      </c>
      <c r="D264" s="130" t="str">
        <f>IF(Data!$B264= 0, " ",LN(C264))</f>
        <v xml:space="preserve"> </v>
      </c>
      <c r="E264" s="130" t="str">
        <f>IF(Data!$B264= 0, " ",ROW(B264)-1)</f>
        <v xml:space="preserve"> </v>
      </c>
      <c r="F264" s="130" t="str">
        <f>IF(Data!$B264= 0, " ",($C264-$T$5)^2)</f>
        <v xml:space="preserve"> </v>
      </c>
      <c r="G264" s="130" t="str">
        <f>IF(Data!$B264= 0, " ",($C264-$T$5)^3)</f>
        <v xml:space="preserve"> </v>
      </c>
      <c r="H264" s="130" t="str">
        <f>IF(Data!$B264= 0, " ",($C264-$T$5)^4)</f>
        <v xml:space="preserve"> </v>
      </c>
      <c r="I264" s="135" t="str">
        <f>IF(Data!$B264= 0, " ",(D264-$U$5)^2)</f>
        <v xml:space="preserve"> </v>
      </c>
      <c r="J264" s="135" t="str">
        <f>IF(Data!$B264= 0, " ",(D264-$U$5)^3)</f>
        <v xml:space="preserve"> </v>
      </c>
      <c r="K264" s="135" t="str">
        <f>IF(Data!$B264= 0, " ",(E264-0.35)/$T$4)</f>
        <v xml:space="preserve"> </v>
      </c>
      <c r="L264" s="135" t="str">
        <f>IF(Data!$B264= 0, " ",(1-K264))</f>
        <v xml:space="preserve"> </v>
      </c>
      <c r="M264" s="135" t="str">
        <f>IF(Data!$B264= 0, " ",(1-$K264)^2)</f>
        <v xml:space="preserve"> </v>
      </c>
      <c r="N264" s="135" t="str">
        <f>IF(Data!$B264= 0, " ",(1-$K264)^3)</f>
        <v xml:space="preserve"> </v>
      </c>
      <c r="O264" s="136" t="str">
        <f>IF(Data!$B264= 0, " ",($C264*L264))</f>
        <v xml:space="preserve"> </v>
      </c>
      <c r="P264" s="136" t="str">
        <f>IF(Data!$B264= 0, " ",($C264*M264))</f>
        <v xml:space="preserve"> </v>
      </c>
      <c r="Q264" s="136" t="str">
        <f>IF(Data!$B264= 0, " ",($C264*N264))</f>
        <v xml:space="preserve"> </v>
      </c>
    </row>
    <row r="265" spans="2:17">
      <c r="B265" s="130" t="str">
        <f>IF(Data!$B265= 0, " ",Data!B265)</f>
        <v xml:space="preserve"> </v>
      </c>
      <c r="C265" s="130" t="str">
        <f>IF(Data!$B265= 0, " ",Data!C265)</f>
        <v xml:space="preserve"> </v>
      </c>
      <c r="D265" s="130" t="str">
        <f>IF(Data!$B265= 0, " ",LN(C265))</f>
        <v xml:space="preserve"> </v>
      </c>
      <c r="E265" s="130" t="str">
        <f>IF(Data!$B265= 0, " ",ROW(B265)-1)</f>
        <v xml:space="preserve"> </v>
      </c>
      <c r="F265" s="130" t="str">
        <f>IF(Data!$B265= 0, " ",($C265-$T$5)^2)</f>
        <v xml:space="preserve"> </v>
      </c>
      <c r="G265" s="130" t="str">
        <f>IF(Data!$B265= 0, " ",($C265-$T$5)^3)</f>
        <v xml:space="preserve"> </v>
      </c>
      <c r="H265" s="130" t="str">
        <f>IF(Data!$B265= 0, " ",($C265-$T$5)^4)</f>
        <v xml:space="preserve"> </v>
      </c>
      <c r="I265" s="135" t="str">
        <f>IF(Data!$B265= 0, " ",(D265-$U$5)^2)</f>
        <v xml:space="preserve"> </v>
      </c>
      <c r="J265" s="135" t="str">
        <f>IF(Data!$B265= 0, " ",(D265-$U$5)^3)</f>
        <v xml:space="preserve"> </v>
      </c>
      <c r="K265" s="135" t="str">
        <f>IF(Data!$B265= 0, " ",(E265-0.35)/$T$4)</f>
        <v xml:space="preserve"> </v>
      </c>
      <c r="L265" s="135" t="str">
        <f>IF(Data!$B265= 0, " ",(1-K265))</f>
        <v xml:space="preserve"> </v>
      </c>
      <c r="M265" s="135" t="str">
        <f>IF(Data!$B265= 0, " ",(1-$K265)^2)</f>
        <v xml:space="preserve"> </v>
      </c>
      <c r="N265" s="135" t="str">
        <f>IF(Data!$B265= 0, " ",(1-$K265)^3)</f>
        <v xml:space="preserve"> </v>
      </c>
      <c r="O265" s="136" t="str">
        <f>IF(Data!$B265= 0, " ",($C265*L265))</f>
        <v xml:space="preserve"> </v>
      </c>
      <c r="P265" s="136" t="str">
        <f>IF(Data!$B265= 0, " ",($C265*M265))</f>
        <v xml:space="preserve"> </v>
      </c>
      <c r="Q265" s="136" t="str">
        <f>IF(Data!$B265= 0, " ",($C265*N265))</f>
        <v xml:space="preserve"> </v>
      </c>
    </row>
    <row r="266" spans="2:17">
      <c r="B266" s="130" t="str">
        <f>IF(Data!$B266= 0, " ",Data!B266)</f>
        <v xml:space="preserve"> </v>
      </c>
      <c r="C266" s="130" t="str">
        <f>IF(Data!$B266= 0, " ",Data!C266)</f>
        <v xml:space="preserve"> </v>
      </c>
      <c r="D266" s="130" t="str">
        <f>IF(Data!$B266= 0, " ",LN(C266))</f>
        <v xml:space="preserve"> </v>
      </c>
      <c r="E266" s="130" t="str">
        <f>IF(Data!$B266= 0, " ",ROW(B266)-1)</f>
        <v xml:space="preserve"> </v>
      </c>
      <c r="F266" s="130" t="str">
        <f>IF(Data!$B266= 0, " ",($C266-$T$5)^2)</f>
        <v xml:space="preserve"> </v>
      </c>
      <c r="G266" s="130" t="str">
        <f>IF(Data!$B266= 0, " ",($C266-$T$5)^3)</f>
        <v xml:space="preserve"> </v>
      </c>
      <c r="H266" s="130" t="str">
        <f>IF(Data!$B266= 0, " ",($C266-$T$5)^4)</f>
        <v xml:space="preserve"> </v>
      </c>
      <c r="I266" s="135" t="str">
        <f>IF(Data!$B266= 0, " ",(D266-$U$5)^2)</f>
        <v xml:space="preserve"> </v>
      </c>
      <c r="J266" s="135" t="str">
        <f>IF(Data!$B266= 0, " ",(D266-$U$5)^3)</f>
        <v xml:space="preserve"> </v>
      </c>
      <c r="K266" s="135" t="str">
        <f>IF(Data!$B266= 0, " ",(E266-0.35)/$T$4)</f>
        <v xml:space="preserve"> </v>
      </c>
      <c r="L266" s="135" t="str">
        <f>IF(Data!$B266= 0, " ",(1-K266))</f>
        <v xml:space="preserve"> </v>
      </c>
      <c r="M266" s="135" t="str">
        <f>IF(Data!$B266= 0, " ",(1-$K266)^2)</f>
        <v xml:space="preserve"> </v>
      </c>
      <c r="N266" s="135" t="str">
        <f>IF(Data!$B266= 0, " ",(1-$K266)^3)</f>
        <v xml:space="preserve"> </v>
      </c>
      <c r="O266" s="136" t="str">
        <f>IF(Data!$B266= 0, " ",($C266*L266))</f>
        <v xml:space="preserve"> </v>
      </c>
      <c r="P266" s="136" t="str">
        <f>IF(Data!$B266= 0, " ",($C266*M266))</f>
        <v xml:space="preserve"> </v>
      </c>
      <c r="Q266" s="136" t="str">
        <f>IF(Data!$B266= 0, " ",($C266*N266))</f>
        <v xml:space="preserve"> </v>
      </c>
    </row>
    <row r="267" spans="2:17">
      <c r="B267" s="130" t="str">
        <f>IF(Data!$B267= 0, " ",Data!B267)</f>
        <v xml:space="preserve"> </v>
      </c>
      <c r="C267" s="130" t="str">
        <f>IF(Data!$B267= 0, " ",Data!C267)</f>
        <v xml:space="preserve"> </v>
      </c>
      <c r="D267" s="130" t="str">
        <f>IF(Data!$B267= 0, " ",LN(C267))</f>
        <v xml:space="preserve"> </v>
      </c>
      <c r="E267" s="130" t="str">
        <f>IF(Data!$B267= 0, " ",ROW(B267)-1)</f>
        <v xml:space="preserve"> </v>
      </c>
      <c r="F267" s="130" t="str">
        <f>IF(Data!$B267= 0, " ",($C267-$T$5)^2)</f>
        <v xml:space="preserve"> </v>
      </c>
      <c r="G267" s="130" t="str">
        <f>IF(Data!$B267= 0, " ",($C267-$T$5)^3)</f>
        <v xml:space="preserve"> </v>
      </c>
      <c r="H267" s="130" t="str">
        <f>IF(Data!$B267= 0, " ",($C267-$T$5)^4)</f>
        <v xml:space="preserve"> </v>
      </c>
      <c r="I267" s="135" t="str">
        <f>IF(Data!$B267= 0, " ",(D267-$U$5)^2)</f>
        <v xml:space="preserve"> </v>
      </c>
      <c r="J267" s="135" t="str">
        <f>IF(Data!$B267= 0, " ",(D267-$U$5)^3)</f>
        <v xml:space="preserve"> </v>
      </c>
      <c r="K267" s="135" t="str">
        <f>IF(Data!$B267= 0, " ",(E267-0.35)/$T$4)</f>
        <v xml:space="preserve"> </v>
      </c>
      <c r="L267" s="135" t="str">
        <f>IF(Data!$B267= 0, " ",(1-K267))</f>
        <v xml:space="preserve"> </v>
      </c>
      <c r="M267" s="135" t="str">
        <f>IF(Data!$B267= 0, " ",(1-$K267)^2)</f>
        <v xml:space="preserve"> </v>
      </c>
      <c r="N267" s="135" t="str">
        <f>IF(Data!$B267= 0, " ",(1-$K267)^3)</f>
        <v xml:space="preserve"> </v>
      </c>
      <c r="O267" s="136" t="str">
        <f>IF(Data!$B267= 0, " ",($C267*L267))</f>
        <v xml:space="preserve"> </v>
      </c>
      <c r="P267" s="136" t="str">
        <f>IF(Data!$B267= 0, " ",($C267*M267))</f>
        <v xml:space="preserve"> </v>
      </c>
      <c r="Q267" s="136" t="str">
        <f>IF(Data!$B267= 0, " ",($C267*N267))</f>
        <v xml:space="preserve"> </v>
      </c>
    </row>
    <row r="268" spans="2:17">
      <c r="B268" s="130" t="str">
        <f>IF(Data!$B268= 0, " ",Data!B268)</f>
        <v xml:space="preserve"> </v>
      </c>
      <c r="C268" s="130" t="str">
        <f>IF(Data!$B268= 0, " ",Data!C268)</f>
        <v xml:space="preserve"> </v>
      </c>
      <c r="D268" s="130" t="str">
        <f>IF(Data!$B268= 0, " ",LN(C268))</f>
        <v xml:space="preserve"> </v>
      </c>
      <c r="E268" s="130" t="str">
        <f>IF(Data!$B268= 0, " ",ROW(B268)-1)</f>
        <v xml:space="preserve"> </v>
      </c>
      <c r="F268" s="130" t="str">
        <f>IF(Data!$B268= 0, " ",($C268-$T$5)^2)</f>
        <v xml:space="preserve"> </v>
      </c>
      <c r="G268" s="130" t="str">
        <f>IF(Data!$B268= 0, " ",($C268-$T$5)^3)</f>
        <v xml:space="preserve"> </v>
      </c>
      <c r="H268" s="130" t="str">
        <f>IF(Data!$B268= 0, " ",($C268-$T$5)^4)</f>
        <v xml:space="preserve"> </v>
      </c>
      <c r="I268" s="135" t="str">
        <f>IF(Data!$B268= 0, " ",(D268-$U$5)^2)</f>
        <v xml:space="preserve"> </v>
      </c>
      <c r="J268" s="135" t="str">
        <f>IF(Data!$B268= 0, " ",(D268-$U$5)^3)</f>
        <v xml:space="preserve"> </v>
      </c>
      <c r="K268" s="135" t="str">
        <f>IF(Data!$B268= 0, " ",(E268-0.35)/$T$4)</f>
        <v xml:space="preserve"> </v>
      </c>
      <c r="L268" s="135" t="str">
        <f>IF(Data!$B268= 0, " ",(1-K268))</f>
        <v xml:space="preserve"> </v>
      </c>
      <c r="M268" s="135" t="str">
        <f>IF(Data!$B268= 0, " ",(1-$K268)^2)</f>
        <v xml:space="preserve"> </v>
      </c>
      <c r="N268" s="135" t="str">
        <f>IF(Data!$B268= 0, " ",(1-$K268)^3)</f>
        <v xml:space="preserve"> </v>
      </c>
      <c r="O268" s="136" t="str">
        <f>IF(Data!$B268= 0, " ",($C268*L268))</f>
        <v xml:space="preserve"> </v>
      </c>
      <c r="P268" s="136" t="str">
        <f>IF(Data!$B268= 0, " ",($C268*M268))</f>
        <v xml:space="preserve"> </v>
      </c>
      <c r="Q268" s="136" t="str">
        <f>IF(Data!$B268= 0, " ",($C268*N268))</f>
        <v xml:space="preserve"> </v>
      </c>
    </row>
    <row r="269" spans="2:17">
      <c r="B269" s="130" t="str">
        <f>IF(Data!$B269= 0, " ",Data!B269)</f>
        <v xml:space="preserve"> </v>
      </c>
      <c r="C269" s="130" t="str">
        <f>IF(Data!$B269= 0, " ",Data!C269)</f>
        <v xml:space="preserve"> </v>
      </c>
      <c r="D269" s="130" t="str">
        <f>IF(Data!$B269= 0, " ",LN(C269))</f>
        <v xml:space="preserve"> </v>
      </c>
      <c r="E269" s="130" t="str">
        <f>IF(Data!$B269= 0, " ",ROW(B269)-1)</f>
        <v xml:space="preserve"> </v>
      </c>
      <c r="F269" s="130" t="str">
        <f>IF(Data!$B269= 0, " ",($C269-$T$5)^2)</f>
        <v xml:space="preserve"> </v>
      </c>
      <c r="G269" s="130" t="str">
        <f>IF(Data!$B269= 0, " ",($C269-$T$5)^3)</f>
        <v xml:space="preserve"> </v>
      </c>
      <c r="H269" s="130" t="str">
        <f>IF(Data!$B269= 0, " ",($C269-$T$5)^4)</f>
        <v xml:space="preserve"> </v>
      </c>
      <c r="I269" s="135" t="str">
        <f>IF(Data!$B269= 0, " ",(D269-$U$5)^2)</f>
        <v xml:space="preserve"> </v>
      </c>
      <c r="J269" s="135" t="str">
        <f>IF(Data!$B269= 0, " ",(D269-$U$5)^3)</f>
        <v xml:space="preserve"> </v>
      </c>
      <c r="K269" s="135" t="str">
        <f>IF(Data!$B269= 0, " ",(E269-0.35)/$T$4)</f>
        <v xml:space="preserve"> </v>
      </c>
      <c r="L269" s="135" t="str">
        <f>IF(Data!$B269= 0, " ",(1-K269))</f>
        <v xml:space="preserve"> </v>
      </c>
      <c r="M269" s="135" t="str">
        <f>IF(Data!$B269= 0, " ",(1-$K269)^2)</f>
        <v xml:space="preserve"> </v>
      </c>
      <c r="N269" s="135" t="str">
        <f>IF(Data!$B269= 0, " ",(1-$K269)^3)</f>
        <v xml:space="preserve"> </v>
      </c>
      <c r="O269" s="136" t="str">
        <f>IF(Data!$B269= 0, " ",($C269*L269))</f>
        <v xml:space="preserve"> </v>
      </c>
      <c r="P269" s="136" t="str">
        <f>IF(Data!$B269= 0, " ",($C269*M269))</f>
        <v xml:space="preserve"> </v>
      </c>
      <c r="Q269" s="136" t="str">
        <f>IF(Data!$B269= 0, " ",($C269*N269))</f>
        <v xml:space="preserve"> </v>
      </c>
    </row>
    <row r="270" spans="2:17">
      <c r="B270" s="130" t="str">
        <f>IF(Data!$B270= 0, " ",Data!B270)</f>
        <v xml:space="preserve"> </v>
      </c>
      <c r="C270" s="130" t="str">
        <f>IF(Data!$B270= 0, " ",Data!C270)</f>
        <v xml:space="preserve"> </v>
      </c>
      <c r="D270" s="130" t="str">
        <f>IF(Data!$B270= 0, " ",LN(C270))</f>
        <v xml:space="preserve"> </v>
      </c>
      <c r="E270" s="130" t="str">
        <f>IF(Data!$B270= 0, " ",ROW(B270)-1)</f>
        <v xml:space="preserve"> </v>
      </c>
      <c r="F270" s="130" t="str">
        <f>IF(Data!$B270= 0, " ",($C270-$T$5)^2)</f>
        <v xml:space="preserve"> </v>
      </c>
      <c r="G270" s="130" t="str">
        <f>IF(Data!$B270= 0, " ",($C270-$T$5)^3)</f>
        <v xml:space="preserve"> </v>
      </c>
      <c r="H270" s="130" t="str">
        <f>IF(Data!$B270= 0, " ",($C270-$T$5)^4)</f>
        <v xml:space="preserve"> </v>
      </c>
      <c r="I270" s="135" t="str">
        <f>IF(Data!$B270= 0, " ",(D270-$U$5)^2)</f>
        <v xml:space="preserve"> </v>
      </c>
      <c r="J270" s="135" t="str">
        <f>IF(Data!$B270= 0, " ",(D270-$U$5)^3)</f>
        <v xml:space="preserve"> </v>
      </c>
      <c r="K270" s="135" t="str">
        <f>IF(Data!$B270= 0, " ",(E270-0.35)/$T$4)</f>
        <v xml:space="preserve"> </v>
      </c>
      <c r="L270" s="135" t="str">
        <f>IF(Data!$B270= 0, " ",(1-K270))</f>
        <v xml:space="preserve"> </v>
      </c>
      <c r="M270" s="135" t="str">
        <f>IF(Data!$B270= 0, " ",(1-$K270)^2)</f>
        <v xml:space="preserve"> </v>
      </c>
      <c r="N270" s="135" t="str">
        <f>IF(Data!$B270= 0, " ",(1-$K270)^3)</f>
        <v xml:space="preserve"> </v>
      </c>
      <c r="O270" s="136" t="str">
        <f>IF(Data!$B270= 0, " ",($C270*L270))</f>
        <v xml:space="preserve"> </v>
      </c>
      <c r="P270" s="136" t="str">
        <f>IF(Data!$B270= 0, " ",($C270*M270))</f>
        <v xml:space="preserve"> </v>
      </c>
      <c r="Q270" s="136" t="str">
        <f>IF(Data!$B270= 0, " ",($C270*N270))</f>
        <v xml:space="preserve"> </v>
      </c>
    </row>
    <row r="271" spans="2:17">
      <c r="B271" s="130" t="str">
        <f>IF(Data!$B271= 0, " ",Data!B271)</f>
        <v xml:space="preserve"> </v>
      </c>
      <c r="C271" s="130" t="str">
        <f>IF(Data!$B271= 0, " ",Data!C271)</f>
        <v xml:space="preserve"> </v>
      </c>
      <c r="D271" s="130" t="str">
        <f>IF(Data!$B271= 0, " ",LN(C271))</f>
        <v xml:space="preserve"> </v>
      </c>
      <c r="E271" s="130" t="str">
        <f>IF(Data!$B271= 0, " ",ROW(B271)-1)</f>
        <v xml:space="preserve"> </v>
      </c>
      <c r="F271" s="130" t="str">
        <f>IF(Data!$B271= 0, " ",($C271-$T$5)^2)</f>
        <v xml:space="preserve"> </v>
      </c>
      <c r="G271" s="130" t="str">
        <f>IF(Data!$B271= 0, " ",($C271-$T$5)^3)</f>
        <v xml:space="preserve"> </v>
      </c>
      <c r="H271" s="130" t="str">
        <f>IF(Data!$B271= 0, " ",($C271-$T$5)^4)</f>
        <v xml:space="preserve"> </v>
      </c>
      <c r="I271" s="135" t="str">
        <f>IF(Data!$B271= 0, " ",(D271-$U$5)^2)</f>
        <v xml:space="preserve"> </v>
      </c>
      <c r="J271" s="135" t="str">
        <f>IF(Data!$B271= 0, " ",(D271-$U$5)^3)</f>
        <v xml:space="preserve"> </v>
      </c>
      <c r="K271" s="135" t="str">
        <f>IF(Data!$B271= 0, " ",(E271-0.35)/$T$4)</f>
        <v xml:space="preserve"> </v>
      </c>
      <c r="L271" s="135" t="str">
        <f>IF(Data!$B271= 0, " ",(1-K271))</f>
        <v xml:space="preserve"> </v>
      </c>
      <c r="M271" s="135" t="str">
        <f>IF(Data!$B271= 0, " ",(1-$K271)^2)</f>
        <v xml:space="preserve"> </v>
      </c>
      <c r="N271" s="135" t="str">
        <f>IF(Data!$B271= 0, " ",(1-$K271)^3)</f>
        <v xml:space="preserve"> </v>
      </c>
      <c r="O271" s="136" t="str">
        <f>IF(Data!$B271= 0, " ",($C271*L271))</f>
        <v xml:space="preserve"> </v>
      </c>
      <c r="P271" s="136" t="str">
        <f>IF(Data!$B271= 0, " ",($C271*M271))</f>
        <v xml:space="preserve"> </v>
      </c>
      <c r="Q271" s="136" t="str">
        <f>IF(Data!$B271= 0, " ",($C271*N271))</f>
        <v xml:space="preserve"> </v>
      </c>
    </row>
    <row r="272" spans="2:17">
      <c r="B272" s="130" t="str">
        <f>IF(Data!$B272= 0, " ",Data!B272)</f>
        <v xml:space="preserve"> </v>
      </c>
      <c r="C272" s="130" t="str">
        <f>IF(Data!$B272= 0, " ",Data!C272)</f>
        <v xml:space="preserve"> </v>
      </c>
      <c r="D272" s="130" t="str">
        <f>IF(Data!$B272= 0, " ",LN(C272))</f>
        <v xml:space="preserve"> </v>
      </c>
      <c r="E272" s="130" t="str">
        <f>IF(Data!$B272= 0, " ",ROW(B272)-1)</f>
        <v xml:space="preserve"> </v>
      </c>
      <c r="F272" s="130" t="str">
        <f>IF(Data!$B272= 0, " ",($C272-$T$5)^2)</f>
        <v xml:space="preserve"> </v>
      </c>
      <c r="G272" s="130" t="str">
        <f>IF(Data!$B272= 0, " ",($C272-$T$5)^3)</f>
        <v xml:space="preserve"> </v>
      </c>
      <c r="H272" s="130" t="str">
        <f>IF(Data!$B272= 0, " ",($C272-$T$5)^4)</f>
        <v xml:space="preserve"> </v>
      </c>
      <c r="I272" s="135" t="str">
        <f>IF(Data!$B272= 0, " ",(D272-$U$5)^2)</f>
        <v xml:space="preserve"> </v>
      </c>
      <c r="J272" s="135" t="str">
        <f>IF(Data!$B272= 0, " ",(D272-$U$5)^3)</f>
        <v xml:space="preserve"> </v>
      </c>
      <c r="K272" s="135" t="str">
        <f>IF(Data!$B272= 0, " ",(E272-0.35)/$T$4)</f>
        <v xml:space="preserve"> </v>
      </c>
      <c r="L272" s="135" t="str">
        <f>IF(Data!$B272= 0, " ",(1-K272))</f>
        <v xml:space="preserve"> </v>
      </c>
      <c r="M272" s="135" t="str">
        <f>IF(Data!$B272= 0, " ",(1-$K272)^2)</f>
        <v xml:space="preserve"> </v>
      </c>
      <c r="N272" s="135" t="str">
        <f>IF(Data!$B272= 0, " ",(1-$K272)^3)</f>
        <v xml:space="preserve"> </v>
      </c>
      <c r="O272" s="136" t="str">
        <f>IF(Data!$B272= 0, " ",($C272*L272))</f>
        <v xml:space="preserve"> </v>
      </c>
      <c r="P272" s="136" t="str">
        <f>IF(Data!$B272= 0, " ",($C272*M272))</f>
        <v xml:space="preserve"> </v>
      </c>
      <c r="Q272" s="136" t="str">
        <f>IF(Data!$B272= 0, " ",($C272*N272))</f>
        <v xml:space="preserve"> </v>
      </c>
    </row>
    <row r="273" spans="2:17">
      <c r="B273" s="130" t="str">
        <f>IF(Data!$B273= 0, " ",Data!B273)</f>
        <v xml:space="preserve"> </v>
      </c>
      <c r="C273" s="130" t="str">
        <f>IF(Data!$B273= 0, " ",Data!C273)</f>
        <v xml:space="preserve"> </v>
      </c>
      <c r="D273" s="130" t="str">
        <f>IF(Data!$B273= 0, " ",LN(C273))</f>
        <v xml:space="preserve"> </v>
      </c>
      <c r="E273" s="130" t="str">
        <f>IF(Data!$B273= 0, " ",ROW(B273)-1)</f>
        <v xml:space="preserve"> </v>
      </c>
      <c r="F273" s="130" t="str">
        <f>IF(Data!$B273= 0, " ",($C273-$T$5)^2)</f>
        <v xml:space="preserve"> </v>
      </c>
      <c r="G273" s="130" t="str">
        <f>IF(Data!$B273= 0, " ",($C273-$T$5)^3)</f>
        <v xml:space="preserve"> </v>
      </c>
      <c r="H273" s="130" t="str">
        <f>IF(Data!$B273= 0, " ",($C273-$T$5)^4)</f>
        <v xml:space="preserve"> </v>
      </c>
      <c r="I273" s="135" t="str">
        <f>IF(Data!$B273= 0, " ",(D273-$U$5)^2)</f>
        <v xml:space="preserve"> </v>
      </c>
      <c r="J273" s="135" t="str">
        <f>IF(Data!$B273= 0, " ",(D273-$U$5)^3)</f>
        <v xml:space="preserve"> </v>
      </c>
      <c r="K273" s="135" t="str">
        <f>IF(Data!$B273= 0, " ",(E273-0.35)/$T$4)</f>
        <v xml:space="preserve"> </v>
      </c>
      <c r="L273" s="135" t="str">
        <f>IF(Data!$B273= 0, " ",(1-K273))</f>
        <v xml:space="preserve"> </v>
      </c>
      <c r="M273" s="135" t="str">
        <f>IF(Data!$B273= 0, " ",(1-$K273)^2)</f>
        <v xml:space="preserve"> </v>
      </c>
      <c r="N273" s="135" t="str">
        <f>IF(Data!$B273= 0, " ",(1-$K273)^3)</f>
        <v xml:space="preserve"> </v>
      </c>
      <c r="O273" s="136" t="str">
        <f>IF(Data!$B273= 0, " ",($C273*L273))</f>
        <v xml:space="preserve"> </v>
      </c>
      <c r="P273" s="136" t="str">
        <f>IF(Data!$B273= 0, " ",($C273*M273))</f>
        <v xml:space="preserve"> </v>
      </c>
      <c r="Q273" s="136" t="str">
        <f>IF(Data!$B273= 0, " ",($C273*N273))</f>
        <v xml:space="preserve"> </v>
      </c>
    </row>
    <row r="274" spans="2:17">
      <c r="B274" s="130" t="str">
        <f>IF(Data!$B274= 0, " ",Data!B274)</f>
        <v xml:space="preserve"> </v>
      </c>
      <c r="C274" s="130" t="str">
        <f>IF(Data!$B274= 0, " ",Data!C274)</f>
        <v xml:space="preserve"> </v>
      </c>
      <c r="D274" s="130" t="str">
        <f>IF(Data!$B274= 0, " ",LN(C274))</f>
        <v xml:space="preserve"> </v>
      </c>
      <c r="E274" s="130" t="str">
        <f>IF(Data!$B274= 0, " ",ROW(B274)-1)</f>
        <v xml:space="preserve"> </v>
      </c>
      <c r="F274" s="130" t="str">
        <f>IF(Data!$B274= 0, " ",($C274-$T$5)^2)</f>
        <v xml:space="preserve"> </v>
      </c>
      <c r="G274" s="130" t="str">
        <f>IF(Data!$B274= 0, " ",($C274-$T$5)^3)</f>
        <v xml:space="preserve"> </v>
      </c>
      <c r="H274" s="130" t="str">
        <f>IF(Data!$B274= 0, " ",($C274-$T$5)^4)</f>
        <v xml:space="preserve"> </v>
      </c>
      <c r="I274" s="135" t="str">
        <f>IF(Data!$B274= 0, " ",(D274-$U$5)^2)</f>
        <v xml:space="preserve"> </v>
      </c>
      <c r="J274" s="135" t="str">
        <f>IF(Data!$B274= 0, " ",(D274-$U$5)^3)</f>
        <v xml:space="preserve"> </v>
      </c>
      <c r="K274" s="135" t="str">
        <f>IF(Data!$B274= 0, " ",(E274-0.35)/$T$4)</f>
        <v xml:space="preserve"> </v>
      </c>
      <c r="L274" s="135" t="str">
        <f>IF(Data!$B274= 0, " ",(1-K274))</f>
        <v xml:space="preserve"> </v>
      </c>
      <c r="M274" s="135" t="str">
        <f>IF(Data!$B274= 0, " ",(1-$K274)^2)</f>
        <v xml:space="preserve"> </v>
      </c>
      <c r="N274" s="135" t="str">
        <f>IF(Data!$B274= 0, " ",(1-$K274)^3)</f>
        <v xml:space="preserve"> </v>
      </c>
      <c r="O274" s="136" t="str">
        <f>IF(Data!$B274= 0, " ",($C274*L274))</f>
        <v xml:space="preserve"> </v>
      </c>
      <c r="P274" s="136" t="str">
        <f>IF(Data!$B274= 0, " ",($C274*M274))</f>
        <v xml:space="preserve"> </v>
      </c>
      <c r="Q274" s="136" t="str">
        <f>IF(Data!$B274= 0, " ",($C274*N274))</f>
        <v xml:space="preserve"> </v>
      </c>
    </row>
    <row r="275" spans="2:17">
      <c r="B275" s="130" t="str">
        <f>IF(Data!$B275= 0, " ",Data!B275)</f>
        <v xml:space="preserve"> </v>
      </c>
      <c r="C275" s="130" t="str">
        <f>IF(Data!$B275= 0, " ",Data!C275)</f>
        <v xml:space="preserve"> </v>
      </c>
      <c r="D275" s="130" t="str">
        <f>IF(Data!$B275= 0, " ",LN(C275))</f>
        <v xml:space="preserve"> </v>
      </c>
      <c r="E275" s="130" t="str">
        <f>IF(Data!$B275= 0, " ",ROW(B275)-1)</f>
        <v xml:space="preserve"> </v>
      </c>
      <c r="F275" s="130" t="str">
        <f>IF(Data!$B275= 0, " ",($C275-$T$5)^2)</f>
        <v xml:space="preserve"> </v>
      </c>
      <c r="G275" s="130" t="str">
        <f>IF(Data!$B275= 0, " ",($C275-$T$5)^3)</f>
        <v xml:space="preserve"> </v>
      </c>
      <c r="H275" s="130" t="str">
        <f>IF(Data!$B275= 0, " ",($C275-$T$5)^4)</f>
        <v xml:space="preserve"> </v>
      </c>
      <c r="I275" s="135" t="str">
        <f>IF(Data!$B275= 0, " ",(D275-$U$5)^2)</f>
        <v xml:space="preserve"> </v>
      </c>
      <c r="J275" s="135" t="str">
        <f>IF(Data!$B275= 0, " ",(D275-$U$5)^3)</f>
        <v xml:space="preserve"> </v>
      </c>
      <c r="K275" s="135" t="str">
        <f>IF(Data!$B275= 0, " ",(E275-0.35)/$T$4)</f>
        <v xml:space="preserve"> </v>
      </c>
      <c r="L275" s="135" t="str">
        <f>IF(Data!$B275= 0, " ",(1-K275))</f>
        <v xml:space="preserve"> </v>
      </c>
      <c r="M275" s="135" t="str">
        <f>IF(Data!$B275= 0, " ",(1-$K275)^2)</f>
        <v xml:space="preserve"> </v>
      </c>
      <c r="N275" s="135" t="str">
        <f>IF(Data!$B275= 0, " ",(1-$K275)^3)</f>
        <v xml:space="preserve"> </v>
      </c>
      <c r="O275" s="136" t="str">
        <f>IF(Data!$B275= 0, " ",($C275*L275))</f>
        <v xml:space="preserve"> </v>
      </c>
      <c r="P275" s="136" t="str">
        <f>IF(Data!$B275= 0, " ",($C275*M275))</f>
        <v xml:space="preserve"> </v>
      </c>
      <c r="Q275" s="136" t="str">
        <f>IF(Data!$B275= 0, " ",($C275*N275))</f>
        <v xml:space="preserve"> </v>
      </c>
    </row>
    <row r="276" spans="2:17">
      <c r="B276" s="130" t="str">
        <f>IF(Data!$B276= 0, " ",Data!B276)</f>
        <v xml:space="preserve"> </v>
      </c>
      <c r="C276" s="130" t="str">
        <f>IF(Data!$B276= 0, " ",Data!C276)</f>
        <v xml:space="preserve"> </v>
      </c>
      <c r="D276" s="130" t="str">
        <f>IF(Data!$B276= 0, " ",LN(C276))</f>
        <v xml:space="preserve"> </v>
      </c>
      <c r="E276" s="130" t="str">
        <f>IF(Data!$B276= 0, " ",ROW(B276)-1)</f>
        <v xml:space="preserve"> </v>
      </c>
      <c r="F276" s="130" t="str">
        <f>IF(Data!$B276= 0, " ",($C276-$T$5)^2)</f>
        <v xml:space="preserve"> </v>
      </c>
      <c r="G276" s="130" t="str">
        <f>IF(Data!$B276= 0, " ",($C276-$T$5)^3)</f>
        <v xml:space="preserve"> </v>
      </c>
      <c r="H276" s="130" t="str">
        <f>IF(Data!$B276= 0, " ",($C276-$T$5)^4)</f>
        <v xml:space="preserve"> </v>
      </c>
      <c r="I276" s="135" t="str">
        <f>IF(Data!$B276= 0, " ",(D276-$U$5)^2)</f>
        <v xml:space="preserve"> </v>
      </c>
      <c r="J276" s="135" t="str">
        <f>IF(Data!$B276= 0, " ",(D276-$U$5)^3)</f>
        <v xml:space="preserve"> </v>
      </c>
      <c r="K276" s="135" t="str">
        <f>IF(Data!$B276= 0, " ",(E276-0.35)/$T$4)</f>
        <v xml:space="preserve"> </v>
      </c>
      <c r="L276" s="135" t="str">
        <f>IF(Data!$B276= 0, " ",(1-K276))</f>
        <v xml:space="preserve"> </v>
      </c>
      <c r="M276" s="135" t="str">
        <f>IF(Data!$B276= 0, " ",(1-$K276)^2)</f>
        <v xml:space="preserve"> </v>
      </c>
      <c r="N276" s="135" t="str">
        <f>IF(Data!$B276= 0, " ",(1-$K276)^3)</f>
        <v xml:space="preserve"> </v>
      </c>
      <c r="O276" s="136" t="str">
        <f>IF(Data!$B276= 0, " ",($C276*L276))</f>
        <v xml:space="preserve"> </v>
      </c>
      <c r="P276" s="136" t="str">
        <f>IF(Data!$B276= 0, " ",($C276*M276))</f>
        <v xml:space="preserve"> </v>
      </c>
      <c r="Q276" s="136" t="str">
        <f>IF(Data!$B276= 0, " ",($C276*N276))</f>
        <v xml:space="preserve"> </v>
      </c>
    </row>
    <row r="277" spans="2:17">
      <c r="B277" s="130" t="str">
        <f>IF(Data!$B277= 0, " ",Data!B277)</f>
        <v xml:space="preserve"> </v>
      </c>
      <c r="C277" s="130" t="str">
        <f>IF(Data!$B277= 0, " ",Data!C277)</f>
        <v xml:space="preserve"> </v>
      </c>
      <c r="D277" s="130" t="str">
        <f>IF(Data!$B277= 0, " ",LN(C277))</f>
        <v xml:space="preserve"> </v>
      </c>
      <c r="E277" s="130" t="str">
        <f>IF(Data!$B277= 0, " ",ROW(B277)-1)</f>
        <v xml:space="preserve"> </v>
      </c>
      <c r="F277" s="130" t="str">
        <f>IF(Data!$B277= 0, " ",($C277-$T$5)^2)</f>
        <v xml:space="preserve"> </v>
      </c>
      <c r="G277" s="130" t="str">
        <f>IF(Data!$B277= 0, " ",($C277-$T$5)^3)</f>
        <v xml:space="preserve"> </v>
      </c>
      <c r="H277" s="130" t="str">
        <f>IF(Data!$B277= 0, " ",($C277-$T$5)^4)</f>
        <v xml:space="preserve"> </v>
      </c>
      <c r="I277" s="135" t="str">
        <f>IF(Data!$B277= 0, " ",(D277-$U$5)^2)</f>
        <v xml:space="preserve"> </v>
      </c>
      <c r="J277" s="135" t="str">
        <f>IF(Data!$B277= 0, " ",(D277-$U$5)^3)</f>
        <v xml:space="preserve"> </v>
      </c>
      <c r="K277" s="135" t="str">
        <f>IF(Data!$B277= 0, " ",(E277-0.35)/$T$4)</f>
        <v xml:space="preserve"> </v>
      </c>
      <c r="L277" s="135" t="str">
        <f>IF(Data!$B277= 0, " ",(1-K277))</f>
        <v xml:space="preserve"> </v>
      </c>
      <c r="M277" s="135" t="str">
        <f>IF(Data!$B277= 0, " ",(1-$K277)^2)</f>
        <v xml:space="preserve"> </v>
      </c>
      <c r="N277" s="135" t="str">
        <f>IF(Data!$B277= 0, " ",(1-$K277)^3)</f>
        <v xml:space="preserve"> </v>
      </c>
      <c r="O277" s="136" t="str">
        <f>IF(Data!$B277= 0, " ",($C277*L277))</f>
        <v xml:space="preserve"> </v>
      </c>
      <c r="P277" s="136" t="str">
        <f>IF(Data!$B277= 0, " ",($C277*M277))</f>
        <v xml:space="preserve"> </v>
      </c>
      <c r="Q277" s="136" t="str">
        <f>IF(Data!$B277= 0, " ",($C277*N277))</f>
        <v xml:space="preserve"> </v>
      </c>
    </row>
    <row r="278" spans="2:17">
      <c r="B278" s="130" t="str">
        <f>IF(Data!$B278= 0, " ",Data!B278)</f>
        <v xml:space="preserve"> </v>
      </c>
      <c r="C278" s="130" t="str">
        <f>IF(Data!$B278= 0, " ",Data!C278)</f>
        <v xml:space="preserve"> </v>
      </c>
      <c r="D278" s="130" t="str">
        <f>IF(Data!$B278= 0, " ",LN(C278))</f>
        <v xml:space="preserve"> </v>
      </c>
      <c r="E278" s="130" t="str">
        <f>IF(Data!$B278= 0, " ",ROW(B278)-1)</f>
        <v xml:space="preserve"> </v>
      </c>
      <c r="F278" s="130" t="str">
        <f>IF(Data!$B278= 0, " ",($C278-$T$5)^2)</f>
        <v xml:space="preserve"> </v>
      </c>
      <c r="G278" s="130" t="str">
        <f>IF(Data!$B278= 0, " ",($C278-$T$5)^3)</f>
        <v xml:space="preserve"> </v>
      </c>
      <c r="H278" s="130" t="str">
        <f>IF(Data!$B278= 0, " ",($C278-$T$5)^4)</f>
        <v xml:space="preserve"> </v>
      </c>
      <c r="I278" s="135" t="str">
        <f>IF(Data!$B278= 0, " ",(D278-$U$5)^2)</f>
        <v xml:space="preserve"> </v>
      </c>
      <c r="J278" s="135" t="str">
        <f>IF(Data!$B278= 0, " ",(D278-$U$5)^3)</f>
        <v xml:space="preserve"> </v>
      </c>
      <c r="K278" s="135" t="str">
        <f>IF(Data!$B278= 0, " ",(E278-0.35)/$T$4)</f>
        <v xml:space="preserve"> </v>
      </c>
      <c r="L278" s="135" t="str">
        <f>IF(Data!$B278= 0, " ",(1-K278))</f>
        <v xml:space="preserve"> </v>
      </c>
      <c r="M278" s="135" t="str">
        <f>IF(Data!$B278= 0, " ",(1-$K278)^2)</f>
        <v xml:space="preserve"> </v>
      </c>
      <c r="N278" s="135" t="str">
        <f>IF(Data!$B278= 0, " ",(1-$K278)^3)</f>
        <v xml:space="preserve"> </v>
      </c>
      <c r="O278" s="136" t="str">
        <f>IF(Data!$B278= 0, " ",($C278*L278))</f>
        <v xml:space="preserve"> </v>
      </c>
      <c r="P278" s="136" t="str">
        <f>IF(Data!$B278= 0, " ",($C278*M278))</f>
        <v xml:space="preserve"> </v>
      </c>
      <c r="Q278" s="136" t="str">
        <f>IF(Data!$B278= 0, " ",($C278*N278))</f>
        <v xml:space="preserve"> </v>
      </c>
    </row>
    <row r="279" spans="2:17">
      <c r="B279" s="130" t="str">
        <f>IF(Data!$B279= 0, " ",Data!B279)</f>
        <v xml:space="preserve"> </v>
      </c>
      <c r="C279" s="130" t="str">
        <f>IF(Data!$B279= 0, " ",Data!C279)</f>
        <v xml:space="preserve"> </v>
      </c>
      <c r="D279" s="130" t="str">
        <f>IF(Data!$B279= 0, " ",LN(C279))</f>
        <v xml:space="preserve"> </v>
      </c>
      <c r="E279" s="130" t="str">
        <f>IF(Data!$B279= 0, " ",ROW(B279)-1)</f>
        <v xml:space="preserve"> </v>
      </c>
      <c r="F279" s="130" t="str">
        <f>IF(Data!$B279= 0, " ",($C279-$T$5)^2)</f>
        <v xml:space="preserve"> </v>
      </c>
      <c r="G279" s="130" t="str">
        <f>IF(Data!$B279= 0, " ",($C279-$T$5)^3)</f>
        <v xml:space="preserve"> </v>
      </c>
      <c r="H279" s="130" t="str">
        <f>IF(Data!$B279= 0, " ",($C279-$T$5)^4)</f>
        <v xml:space="preserve"> </v>
      </c>
      <c r="I279" s="135" t="str">
        <f>IF(Data!$B279= 0, " ",(D279-$U$5)^2)</f>
        <v xml:space="preserve"> </v>
      </c>
      <c r="J279" s="135" t="str">
        <f>IF(Data!$B279= 0, " ",(D279-$U$5)^3)</f>
        <v xml:space="preserve"> </v>
      </c>
      <c r="K279" s="135" t="str">
        <f>IF(Data!$B279= 0, " ",(E279-0.35)/$T$4)</f>
        <v xml:space="preserve"> </v>
      </c>
      <c r="L279" s="135" t="str">
        <f>IF(Data!$B279= 0, " ",(1-K279))</f>
        <v xml:space="preserve"> </v>
      </c>
      <c r="M279" s="135" t="str">
        <f>IF(Data!$B279= 0, " ",(1-$K279)^2)</f>
        <v xml:space="preserve"> </v>
      </c>
      <c r="N279" s="135" t="str">
        <f>IF(Data!$B279= 0, " ",(1-$K279)^3)</f>
        <v xml:space="preserve"> </v>
      </c>
      <c r="O279" s="136" t="str">
        <f>IF(Data!$B279= 0, " ",($C279*L279))</f>
        <v xml:space="preserve"> </v>
      </c>
      <c r="P279" s="136" t="str">
        <f>IF(Data!$B279= 0, " ",($C279*M279))</f>
        <v xml:space="preserve"> </v>
      </c>
      <c r="Q279" s="136" t="str">
        <f>IF(Data!$B279= 0, " ",($C279*N279))</f>
        <v xml:space="preserve"> </v>
      </c>
    </row>
    <row r="280" spans="2:17">
      <c r="B280" s="130" t="str">
        <f>IF(Data!$B280= 0, " ",Data!B280)</f>
        <v xml:space="preserve"> </v>
      </c>
      <c r="C280" s="130" t="str">
        <f>IF(Data!$B280= 0, " ",Data!C280)</f>
        <v xml:space="preserve"> </v>
      </c>
      <c r="D280" s="130" t="str">
        <f>IF(Data!$B280= 0, " ",LN(C280))</f>
        <v xml:space="preserve"> </v>
      </c>
      <c r="E280" s="130" t="str">
        <f>IF(Data!$B280= 0, " ",ROW(B280)-1)</f>
        <v xml:space="preserve"> </v>
      </c>
      <c r="F280" s="130" t="str">
        <f>IF(Data!$B280= 0, " ",($C280-$T$5)^2)</f>
        <v xml:space="preserve"> </v>
      </c>
      <c r="G280" s="130" t="str">
        <f>IF(Data!$B280= 0, " ",($C280-$T$5)^3)</f>
        <v xml:space="preserve"> </v>
      </c>
      <c r="H280" s="130" t="str">
        <f>IF(Data!$B280= 0, " ",($C280-$T$5)^4)</f>
        <v xml:space="preserve"> </v>
      </c>
      <c r="I280" s="135" t="str">
        <f>IF(Data!$B280= 0, " ",(D280-$U$5)^2)</f>
        <v xml:space="preserve"> </v>
      </c>
      <c r="J280" s="135" t="str">
        <f>IF(Data!$B280= 0, " ",(D280-$U$5)^3)</f>
        <v xml:space="preserve"> </v>
      </c>
      <c r="K280" s="135" t="str">
        <f>IF(Data!$B280= 0, " ",(E280-0.35)/$T$4)</f>
        <v xml:space="preserve"> </v>
      </c>
      <c r="L280" s="135" t="str">
        <f>IF(Data!$B280= 0, " ",(1-K280))</f>
        <v xml:space="preserve"> </v>
      </c>
      <c r="M280" s="135" t="str">
        <f>IF(Data!$B280= 0, " ",(1-$K280)^2)</f>
        <v xml:space="preserve"> </v>
      </c>
      <c r="N280" s="135" t="str">
        <f>IF(Data!$B280= 0, " ",(1-$K280)^3)</f>
        <v xml:space="preserve"> </v>
      </c>
      <c r="O280" s="136" t="str">
        <f>IF(Data!$B280= 0, " ",($C280*L280))</f>
        <v xml:space="preserve"> </v>
      </c>
      <c r="P280" s="136" t="str">
        <f>IF(Data!$B280= 0, " ",($C280*M280))</f>
        <v xml:space="preserve"> </v>
      </c>
      <c r="Q280" s="136" t="str">
        <f>IF(Data!$B280= 0, " ",($C280*N280))</f>
        <v xml:space="preserve"> </v>
      </c>
    </row>
    <row r="281" spans="2:17">
      <c r="B281" s="130" t="str">
        <f>IF(Data!$B281= 0, " ",Data!B281)</f>
        <v xml:space="preserve"> </v>
      </c>
      <c r="C281" s="130" t="str">
        <f>IF(Data!$B281= 0, " ",Data!C281)</f>
        <v xml:space="preserve"> </v>
      </c>
      <c r="D281" s="130" t="str">
        <f>IF(Data!$B281= 0, " ",LN(C281))</f>
        <v xml:space="preserve"> </v>
      </c>
      <c r="E281" s="130" t="str">
        <f>IF(Data!$B281= 0, " ",ROW(B281)-1)</f>
        <v xml:space="preserve"> </v>
      </c>
      <c r="F281" s="130" t="str">
        <f>IF(Data!$B281= 0, " ",($C281-$T$5)^2)</f>
        <v xml:space="preserve"> </v>
      </c>
      <c r="G281" s="130" t="str">
        <f>IF(Data!$B281= 0, " ",($C281-$T$5)^3)</f>
        <v xml:space="preserve"> </v>
      </c>
      <c r="H281" s="130" t="str">
        <f>IF(Data!$B281= 0, " ",($C281-$T$5)^4)</f>
        <v xml:space="preserve"> </v>
      </c>
      <c r="I281" s="135" t="str">
        <f>IF(Data!$B281= 0, " ",(D281-$U$5)^2)</f>
        <v xml:space="preserve"> </v>
      </c>
      <c r="J281" s="135" t="str">
        <f>IF(Data!$B281= 0, " ",(D281-$U$5)^3)</f>
        <v xml:space="preserve"> </v>
      </c>
      <c r="K281" s="135" t="str">
        <f>IF(Data!$B281= 0, " ",(E281-0.35)/$T$4)</f>
        <v xml:space="preserve"> </v>
      </c>
      <c r="L281" s="135" t="str">
        <f>IF(Data!$B281= 0, " ",(1-K281))</f>
        <v xml:space="preserve"> </v>
      </c>
      <c r="M281" s="135" t="str">
        <f>IF(Data!$B281= 0, " ",(1-$K281)^2)</f>
        <v xml:space="preserve"> </v>
      </c>
      <c r="N281" s="135" t="str">
        <f>IF(Data!$B281= 0, " ",(1-$K281)^3)</f>
        <v xml:space="preserve"> </v>
      </c>
      <c r="O281" s="136" t="str">
        <f>IF(Data!$B281= 0, " ",($C281*L281))</f>
        <v xml:space="preserve"> </v>
      </c>
      <c r="P281" s="136" t="str">
        <f>IF(Data!$B281= 0, " ",($C281*M281))</f>
        <v xml:space="preserve"> </v>
      </c>
      <c r="Q281" s="136" t="str">
        <f>IF(Data!$B281= 0, " ",($C281*N281))</f>
        <v xml:space="preserve"> </v>
      </c>
    </row>
    <row r="282" spans="2:17">
      <c r="B282" s="130" t="str">
        <f>IF(Data!$B282= 0, " ",Data!B282)</f>
        <v xml:space="preserve"> </v>
      </c>
      <c r="C282" s="130" t="str">
        <f>IF(Data!$B282= 0, " ",Data!C282)</f>
        <v xml:space="preserve"> </v>
      </c>
      <c r="D282" s="130" t="str">
        <f>IF(Data!$B282= 0, " ",LN(C282))</f>
        <v xml:space="preserve"> </v>
      </c>
      <c r="E282" s="130" t="str">
        <f>IF(Data!$B282= 0, " ",ROW(B282)-1)</f>
        <v xml:space="preserve"> </v>
      </c>
      <c r="F282" s="130" t="str">
        <f>IF(Data!$B282= 0, " ",($C282-$T$5)^2)</f>
        <v xml:space="preserve"> </v>
      </c>
      <c r="G282" s="130" t="str">
        <f>IF(Data!$B282= 0, " ",($C282-$T$5)^3)</f>
        <v xml:space="preserve"> </v>
      </c>
      <c r="H282" s="130" t="str">
        <f>IF(Data!$B282= 0, " ",($C282-$T$5)^4)</f>
        <v xml:space="preserve"> </v>
      </c>
      <c r="I282" s="135" t="str">
        <f>IF(Data!$B282= 0, " ",(D282-$U$5)^2)</f>
        <v xml:space="preserve"> </v>
      </c>
      <c r="J282" s="135" t="str">
        <f>IF(Data!$B282= 0, " ",(D282-$U$5)^3)</f>
        <v xml:space="preserve"> </v>
      </c>
      <c r="K282" s="135" t="str">
        <f>IF(Data!$B282= 0, " ",(E282-0.35)/$T$4)</f>
        <v xml:space="preserve"> </v>
      </c>
      <c r="L282" s="135" t="str">
        <f>IF(Data!$B282= 0, " ",(1-K282))</f>
        <v xml:space="preserve"> </v>
      </c>
      <c r="M282" s="135" t="str">
        <f>IF(Data!$B282= 0, " ",(1-$K282)^2)</f>
        <v xml:space="preserve"> </v>
      </c>
      <c r="N282" s="135" t="str">
        <f>IF(Data!$B282= 0, " ",(1-$K282)^3)</f>
        <v xml:space="preserve"> </v>
      </c>
      <c r="O282" s="136" t="str">
        <f>IF(Data!$B282= 0, " ",($C282*L282))</f>
        <v xml:space="preserve"> </v>
      </c>
      <c r="P282" s="136" t="str">
        <f>IF(Data!$B282= 0, " ",($C282*M282))</f>
        <v xml:space="preserve"> </v>
      </c>
      <c r="Q282" s="136" t="str">
        <f>IF(Data!$B282= 0, " ",($C282*N282))</f>
        <v xml:space="preserve"> </v>
      </c>
    </row>
    <row r="283" spans="2:17">
      <c r="B283" s="130" t="str">
        <f>IF(Data!$B283= 0, " ",Data!B283)</f>
        <v xml:space="preserve"> </v>
      </c>
      <c r="C283" s="130" t="str">
        <f>IF(Data!$B283= 0, " ",Data!C283)</f>
        <v xml:space="preserve"> </v>
      </c>
      <c r="D283" s="130" t="str">
        <f>IF(Data!$B283= 0, " ",LN(C283))</f>
        <v xml:space="preserve"> </v>
      </c>
      <c r="E283" s="130" t="str">
        <f>IF(Data!$B283= 0, " ",ROW(B283)-1)</f>
        <v xml:space="preserve"> </v>
      </c>
      <c r="F283" s="130" t="str">
        <f>IF(Data!$B283= 0, " ",($C283-$T$5)^2)</f>
        <v xml:space="preserve"> </v>
      </c>
      <c r="G283" s="130" t="str">
        <f>IF(Data!$B283= 0, " ",($C283-$T$5)^3)</f>
        <v xml:space="preserve"> </v>
      </c>
      <c r="H283" s="130" t="str">
        <f>IF(Data!$B283= 0, " ",($C283-$T$5)^4)</f>
        <v xml:space="preserve"> </v>
      </c>
      <c r="I283" s="135" t="str">
        <f>IF(Data!$B283= 0, " ",(D283-$U$5)^2)</f>
        <v xml:space="preserve"> </v>
      </c>
      <c r="J283" s="135" t="str">
        <f>IF(Data!$B283= 0, " ",(D283-$U$5)^3)</f>
        <v xml:space="preserve"> </v>
      </c>
      <c r="K283" s="135" t="str">
        <f>IF(Data!$B283= 0, " ",(E283-0.35)/$T$4)</f>
        <v xml:space="preserve"> </v>
      </c>
      <c r="L283" s="135" t="str">
        <f>IF(Data!$B283= 0, " ",(1-K283))</f>
        <v xml:space="preserve"> </v>
      </c>
      <c r="M283" s="135" t="str">
        <f>IF(Data!$B283= 0, " ",(1-$K283)^2)</f>
        <v xml:space="preserve"> </v>
      </c>
      <c r="N283" s="135" t="str">
        <f>IF(Data!$B283= 0, " ",(1-$K283)^3)</f>
        <v xml:space="preserve"> </v>
      </c>
      <c r="O283" s="136" t="str">
        <f>IF(Data!$B283= 0, " ",($C283*L283))</f>
        <v xml:space="preserve"> </v>
      </c>
      <c r="P283" s="136" t="str">
        <f>IF(Data!$B283= 0, " ",($C283*M283))</f>
        <v xml:space="preserve"> </v>
      </c>
      <c r="Q283" s="136" t="str">
        <f>IF(Data!$B283= 0, " ",($C283*N283))</f>
        <v xml:space="preserve"> </v>
      </c>
    </row>
    <row r="284" spans="2:17">
      <c r="B284" s="130" t="str">
        <f>IF(Data!$B284= 0, " ",Data!B284)</f>
        <v xml:space="preserve"> </v>
      </c>
      <c r="C284" s="130" t="str">
        <f>IF(Data!$B284= 0, " ",Data!C284)</f>
        <v xml:space="preserve"> </v>
      </c>
      <c r="D284" s="130" t="str">
        <f>IF(Data!$B284= 0, " ",LN(C284))</f>
        <v xml:space="preserve"> </v>
      </c>
      <c r="E284" s="130" t="str">
        <f>IF(Data!$B284= 0, " ",ROW(B284)-1)</f>
        <v xml:space="preserve"> </v>
      </c>
      <c r="F284" s="130" t="str">
        <f>IF(Data!$B284= 0, " ",($C284-$T$5)^2)</f>
        <v xml:space="preserve"> </v>
      </c>
      <c r="G284" s="130" t="str">
        <f>IF(Data!$B284= 0, " ",($C284-$T$5)^3)</f>
        <v xml:space="preserve"> </v>
      </c>
      <c r="H284" s="130" t="str">
        <f>IF(Data!$B284= 0, " ",($C284-$T$5)^4)</f>
        <v xml:space="preserve"> </v>
      </c>
      <c r="I284" s="135" t="str">
        <f>IF(Data!$B284= 0, " ",(D284-$U$5)^2)</f>
        <v xml:space="preserve"> </v>
      </c>
      <c r="J284" s="135" t="str">
        <f>IF(Data!$B284= 0, " ",(D284-$U$5)^3)</f>
        <v xml:space="preserve"> </v>
      </c>
      <c r="K284" s="135" t="str">
        <f>IF(Data!$B284= 0, " ",(E284-0.35)/$T$4)</f>
        <v xml:space="preserve"> </v>
      </c>
      <c r="L284" s="135" t="str">
        <f>IF(Data!$B284= 0, " ",(1-K284))</f>
        <v xml:space="preserve"> </v>
      </c>
      <c r="M284" s="135" t="str">
        <f>IF(Data!$B284= 0, " ",(1-$K284)^2)</f>
        <v xml:space="preserve"> </v>
      </c>
      <c r="N284" s="135" t="str">
        <f>IF(Data!$B284= 0, " ",(1-$K284)^3)</f>
        <v xml:space="preserve"> </v>
      </c>
      <c r="O284" s="136" t="str">
        <f>IF(Data!$B284= 0, " ",($C284*L284))</f>
        <v xml:space="preserve"> </v>
      </c>
      <c r="P284" s="136" t="str">
        <f>IF(Data!$B284= 0, " ",($C284*M284))</f>
        <v xml:space="preserve"> </v>
      </c>
      <c r="Q284" s="136" t="str">
        <f>IF(Data!$B284= 0, " ",($C284*N284))</f>
        <v xml:space="preserve"> </v>
      </c>
    </row>
    <row r="285" spans="2:17">
      <c r="B285" s="130" t="str">
        <f>IF(Data!$B285= 0, " ",Data!B285)</f>
        <v xml:space="preserve"> </v>
      </c>
      <c r="C285" s="130" t="str">
        <f>IF(Data!$B285= 0, " ",Data!C285)</f>
        <v xml:space="preserve"> </v>
      </c>
      <c r="D285" s="130" t="str">
        <f>IF(Data!$B285= 0, " ",LN(C285))</f>
        <v xml:space="preserve"> </v>
      </c>
      <c r="E285" s="130" t="str">
        <f>IF(Data!$B285= 0, " ",ROW(B285)-1)</f>
        <v xml:space="preserve"> </v>
      </c>
      <c r="F285" s="130" t="str">
        <f>IF(Data!$B285= 0, " ",($C285-$T$5)^2)</f>
        <v xml:space="preserve"> </v>
      </c>
      <c r="G285" s="130" t="str">
        <f>IF(Data!$B285= 0, " ",($C285-$T$5)^3)</f>
        <v xml:space="preserve"> </v>
      </c>
      <c r="H285" s="130" t="str">
        <f>IF(Data!$B285= 0, " ",($C285-$T$5)^4)</f>
        <v xml:space="preserve"> </v>
      </c>
      <c r="I285" s="135" t="str">
        <f>IF(Data!$B285= 0, " ",(D285-$U$5)^2)</f>
        <v xml:space="preserve"> </v>
      </c>
      <c r="J285" s="135" t="str">
        <f>IF(Data!$B285= 0, " ",(D285-$U$5)^3)</f>
        <v xml:space="preserve"> </v>
      </c>
      <c r="K285" s="135" t="str">
        <f>IF(Data!$B285= 0, " ",(E285-0.35)/$T$4)</f>
        <v xml:space="preserve"> </v>
      </c>
      <c r="L285" s="135" t="str">
        <f>IF(Data!$B285= 0, " ",(1-K285))</f>
        <v xml:space="preserve"> </v>
      </c>
      <c r="M285" s="135" t="str">
        <f>IF(Data!$B285= 0, " ",(1-$K285)^2)</f>
        <v xml:space="preserve"> </v>
      </c>
      <c r="N285" s="135" t="str">
        <f>IF(Data!$B285= 0, " ",(1-$K285)^3)</f>
        <v xml:space="preserve"> </v>
      </c>
      <c r="O285" s="136" t="str">
        <f>IF(Data!$B285= 0, " ",($C285*L285))</f>
        <v xml:space="preserve"> </v>
      </c>
      <c r="P285" s="136" t="str">
        <f>IF(Data!$B285= 0, " ",($C285*M285))</f>
        <v xml:space="preserve"> </v>
      </c>
      <c r="Q285" s="136" t="str">
        <f>IF(Data!$B285= 0, " ",($C285*N285))</f>
        <v xml:space="preserve"> </v>
      </c>
    </row>
    <row r="286" spans="2:17">
      <c r="B286" s="130" t="str">
        <f>IF(Data!$B286= 0, " ",Data!B286)</f>
        <v xml:space="preserve"> </v>
      </c>
      <c r="C286" s="130" t="str">
        <f>IF(Data!$B286= 0, " ",Data!C286)</f>
        <v xml:space="preserve"> </v>
      </c>
      <c r="D286" s="130" t="str">
        <f>IF(Data!$B286= 0, " ",LN(C286))</f>
        <v xml:space="preserve"> </v>
      </c>
      <c r="E286" s="130" t="str">
        <f>IF(Data!$B286= 0, " ",ROW(B286)-1)</f>
        <v xml:space="preserve"> </v>
      </c>
      <c r="F286" s="130" t="str">
        <f>IF(Data!$B286= 0, " ",($C286-$T$5)^2)</f>
        <v xml:space="preserve"> </v>
      </c>
      <c r="G286" s="130" t="str">
        <f>IF(Data!$B286= 0, " ",($C286-$T$5)^3)</f>
        <v xml:space="preserve"> </v>
      </c>
      <c r="H286" s="130" t="str">
        <f>IF(Data!$B286= 0, " ",($C286-$T$5)^4)</f>
        <v xml:space="preserve"> </v>
      </c>
      <c r="I286" s="135" t="str">
        <f>IF(Data!$B286= 0, " ",(D286-$U$5)^2)</f>
        <v xml:space="preserve"> </v>
      </c>
      <c r="J286" s="135" t="str">
        <f>IF(Data!$B286= 0, " ",(D286-$U$5)^3)</f>
        <v xml:space="preserve"> </v>
      </c>
      <c r="K286" s="135" t="str">
        <f>IF(Data!$B286= 0, " ",(E286-0.35)/$T$4)</f>
        <v xml:space="preserve"> </v>
      </c>
      <c r="L286" s="135" t="str">
        <f>IF(Data!$B286= 0, " ",(1-K286))</f>
        <v xml:space="preserve"> </v>
      </c>
      <c r="M286" s="135" t="str">
        <f>IF(Data!$B286= 0, " ",(1-$K286)^2)</f>
        <v xml:space="preserve"> </v>
      </c>
      <c r="N286" s="135" t="str">
        <f>IF(Data!$B286= 0, " ",(1-$K286)^3)</f>
        <v xml:space="preserve"> </v>
      </c>
      <c r="O286" s="136" t="str">
        <f>IF(Data!$B286= 0, " ",($C286*L286))</f>
        <v xml:space="preserve"> </v>
      </c>
      <c r="P286" s="136" t="str">
        <f>IF(Data!$B286= 0, " ",($C286*M286))</f>
        <v xml:space="preserve"> </v>
      </c>
      <c r="Q286" s="136" t="str">
        <f>IF(Data!$B286= 0, " ",($C286*N286))</f>
        <v xml:space="preserve"> </v>
      </c>
    </row>
    <row r="287" spans="2:17">
      <c r="B287" s="130" t="str">
        <f>IF(Data!$B287= 0, " ",Data!B287)</f>
        <v xml:space="preserve"> </v>
      </c>
      <c r="C287" s="130" t="str">
        <f>IF(Data!$B287= 0, " ",Data!C287)</f>
        <v xml:space="preserve"> </v>
      </c>
      <c r="D287" s="130" t="str">
        <f>IF(Data!$B287= 0, " ",LN(C287))</f>
        <v xml:space="preserve"> </v>
      </c>
      <c r="E287" s="130" t="str">
        <f>IF(Data!$B287= 0, " ",ROW(B287)-1)</f>
        <v xml:space="preserve"> </v>
      </c>
      <c r="F287" s="130" t="str">
        <f>IF(Data!$B287= 0, " ",($C287-$T$5)^2)</f>
        <v xml:space="preserve"> </v>
      </c>
      <c r="G287" s="130" t="str">
        <f>IF(Data!$B287= 0, " ",($C287-$T$5)^3)</f>
        <v xml:space="preserve"> </v>
      </c>
      <c r="H287" s="130" t="str">
        <f>IF(Data!$B287= 0, " ",($C287-$T$5)^4)</f>
        <v xml:space="preserve"> </v>
      </c>
      <c r="I287" s="135" t="str">
        <f>IF(Data!$B287= 0, " ",(D287-$U$5)^2)</f>
        <v xml:space="preserve"> </v>
      </c>
      <c r="J287" s="135" t="str">
        <f>IF(Data!$B287= 0, " ",(D287-$U$5)^3)</f>
        <v xml:space="preserve"> </v>
      </c>
      <c r="K287" s="135" t="str">
        <f>IF(Data!$B287= 0, " ",(E287-0.35)/$T$4)</f>
        <v xml:space="preserve"> </v>
      </c>
      <c r="L287" s="135" t="str">
        <f>IF(Data!$B287= 0, " ",(1-K287))</f>
        <v xml:space="preserve"> </v>
      </c>
      <c r="M287" s="135" t="str">
        <f>IF(Data!$B287= 0, " ",(1-$K287)^2)</f>
        <v xml:space="preserve"> </v>
      </c>
      <c r="N287" s="135" t="str">
        <f>IF(Data!$B287= 0, " ",(1-$K287)^3)</f>
        <v xml:space="preserve"> </v>
      </c>
      <c r="O287" s="136" t="str">
        <f>IF(Data!$B287= 0, " ",($C287*L287))</f>
        <v xml:space="preserve"> </v>
      </c>
      <c r="P287" s="136" t="str">
        <f>IF(Data!$B287= 0, " ",($C287*M287))</f>
        <v xml:space="preserve"> </v>
      </c>
      <c r="Q287" s="136" t="str">
        <f>IF(Data!$B287= 0, " ",($C287*N287))</f>
        <v xml:space="preserve"> </v>
      </c>
    </row>
    <row r="288" spans="2:17">
      <c r="B288" s="130" t="str">
        <f>IF(Data!$B288= 0, " ",Data!B288)</f>
        <v xml:space="preserve"> </v>
      </c>
      <c r="C288" s="130" t="str">
        <f>IF(Data!$B288= 0, " ",Data!C288)</f>
        <v xml:space="preserve"> </v>
      </c>
      <c r="D288" s="130" t="str">
        <f>IF(Data!$B288= 0, " ",LN(C288))</f>
        <v xml:space="preserve"> </v>
      </c>
      <c r="E288" s="130" t="str">
        <f>IF(Data!$B288= 0, " ",ROW(B288)-1)</f>
        <v xml:space="preserve"> </v>
      </c>
      <c r="F288" s="130" t="str">
        <f>IF(Data!$B288= 0, " ",($C288-$T$5)^2)</f>
        <v xml:space="preserve"> </v>
      </c>
      <c r="G288" s="130" t="str">
        <f>IF(Data!$B288= 0, " ",($C288-$T$5)^3)</f>
        <v xml:space="preserve"> </v>
      </c>
      <c r="H288" s="130" t="str">
        <f>IF(Data!$B288= 0, " ",($C288-$T$5)^4)</f>
        <v xml:space="preserve"> </v>
      </c>
      <c r="I288" s="135" t="str">
        <f>IF(Data!$B288= 0, " ",(D288-$U$5)^2)</f>
        <v xml:space="preserve"> </v>
      </c>
      <c r="J288" s="135" t="str">
        <f>IF(Data!$B288= 0, " ",(D288-$U$5)^3)</f>
        <v xml:space="preserve"> </v>
      </c>
      <c r="K288" s="135" t="str">
        <f>IF(Data!$B288= 0, " ",(E288-0.35)/$T$4)</f>
        <v xml:space="preserve"> </v>
      </c>
      <c r="L288" s="135" t="str">
        <f>IF(Data!$B288= 0, " ",(1-K288))</f>
        <v xml:space="preserve"> </v>
      </c>
      <c r="M288" s="135" t="str">
        <f>IF(Data!$B288= 0, " ",(1-$K288)^2)</f>
        <v xml:space="preserve"> </v>
      </c>
      <c r="N288" s="135" t="str">
        <f>IF(Data!$B288= 0, " ",(1-$K288)^3)</f>
        <v xml:space="preserve"> </v>
      </c>
      <c r="O288" s="136" t="str">
        <f>IF(Data!$B288= 0, " ",($C288*L288))</f>
        <v xml:space="preserve"> </v>
      </c>
      <c r="P288" s="136" t="str">
        <f>IF(Data!$B288= 0, " ",($C288*M288))</f>
        <v xml:space="preserve"> </v>
      </c>
      <c r="Q288" s="136" t="str">
        <f>IF(Data!$B288= 0, " ",($C288*N288))</f>
        <v xml:space="preserve"> </v>
      </c>
    </row>
    <row r="289" spans="2:17">
      <c r="B289" s="130" t="str">
        <f>IF(Data!$B289= 0, " ",Data!B289)</f>
        <v xml:space="preserve"> </v>
      </c>
      <c r="C289" s="130" t="str">
        <f>IF(Data!$B289= 0, " ",Data!C289)</f>
        <v xml:space="preserve"> </v>
      </c>
      <c r="D289" s="130" t="str">
        <f>IF(Data!$B289= 0, " ",LN(C289))</f>
        <v xml:space="preserve"> </v>
      </c>
      <c r="E289" s="130" t="str">
        <f>IF(Data!$B289= 0, " ",ROW(B289)-1)</f>
        <v xml:space="preserve"> </v>
      </c>
      <c r="F289" s="130" t="str">
        <f>IF(Data!$B289= 0, " ",($C289-$T$5)^2)</f>
        <v xml:space="preserve"> </v>
      </c>
      <c r="G289" s="130" t="str">
        <f>IF(Data!$B289= 0, " ",($C289-$T$5)^3)</f>
        <v xml:space="preserve"> </v>
      </c>
      <c r="H289" s="130" t="str">
        <f>IF(Data!$B289= 0, " ",($C289-$T$5)^4)</f>
        <v xml:space="preserve"> </v>
      </c>
      <c r="I289" s="135" t="str">
        <f>IF(Data!$B289= 0, " ",(D289-$U$5)^2)</f>
        <v xml:space="preserve"> </v>
      </c>
      <c r="J289" s="135" t="str">
        <f>IF(Data!$B289= 0, " ",(D289-$U$5)^3)</f>
        <v xml:space="preserve"> </v>
      </c>
      <c r="K289" s="135" t="str">
        <f>IF(Data!$B289= 0, " ",(E289-0.35)/$T$4)</f>
        <v xml:space="preserve"> </v>
      </c>
      <c r="L289" s="135" t="str">
        <f>IF(Data!$B289= 0, " ",(1-K289))</f>
        <v xml:space="preserve"> </v>
      </c>
      <c r="M289" s="135" t="str">
        <f>IF(Data!$B289= 0, " ",(1-$K289)^2)</f>
        <v xml:space="preserve"> </v>
      </c>
      <c r="N289" s="135" t="str">
        <f>IF(Data!$B289= 0, " ",(1-$K289)^3)</f>
        <v xml:space="preserve"> </v>
      </c>
      <c r="O289" s="136" t="str">
        <f>IF(Data!$B289= 0, " ",($C289*L289))</f>
        <v xml:space="preserve"> </v>
      </c>
      <c r="P289" s="136" t="str">
        <f>IF(Data!$B289= 0, " ",($C289*M289))</f>
        <v xml:space="preserve"> </v>
      </c>
      <c r="Q289" s="136" t="str">
        <f>IF(Data!$B289= 0, " ",($C289*N289))</f>
        <v xml:space="preserve"> </v>
      </c>
    </row>
    <row r="290" spans="2:17">
      <c r="B290" s="130" t="str">
        <f>IF(Data!$B290= 0, " ",Data!B290)</f>
        <v xml:space="preserve"> </v>
      </c>
      <c r="C290" s="130" t="str">
        <f>IF(Data!$B290= 0, " ",Data!C290)</f>
        <v xml:space="preserve"> </v>
      </c>
      <c r="D290" s="130" t="str">
        <f>IF(Data!$B290= 0, " ",LN(C290))</f>
        <v xml:space="preserve"> </v>
      </c>
      <c r="E290" s="130" t="str">
        <f>IF(Data!$B290= 0, " ",ROW(B290)-1)</f>
        <v xml:space="preserve"> </v>
      </c>
      <c r="F290" s="130" t="str">
        <f>IF(Data!$B290= 0, " ",($C290-$T$5)^2)</f>
        <v xml:space="preserve"> </v>
      </c>
      <c r="G290" s="130" t="str">
        <f>IF(Data!$B290= 0, " ",($C290-$T$5)^3)</f>
        <v xml:space="preserve"> </v>
      </c>
      <c r="H290" s="130" t="str">
        <f>IF(Data!$B290= 0, " ",($C290-$T$5)^4)</f>
        <v xml:space="preserve"> </v>
      </c>
      <c r="I290" s="135" t="str">
        <f>IF(Data!$B290= 0, " ",(D290-$U$5)^2)</f>
        <v xml:space="preserve"> </v>
      </c>
      <c r="J290" s="135" t="str">
        <f>IF(Data!$B290= 0, " ",(D290-$U$5)^3)</f>
        <v xml:space="preserve"> </v>
      </c>
      <c r="K290" s="135" t="str">
        <f>IF(Data!$B290= 0, " ",(E290-0.35)/$T$4)</f>
        <v xml:space="preserve"> </v>
      </c>
      <c r="L290" s="135" t="str">
        <f>IF(Data!$B290= 0, " ",(1-K290))</f>
        <v xml:space="preserve"> </v>
      </c>
      <c r="M290" s="135" t="str">
        <f>IF(Data!$B290= 0, " ",(1-$K290)^2)</f>
        <v xml:space="preserve"> </v>
      </c>
      <c r="N290" s="135" t="str">
        <f>IF(Data!$B290= 0, " ",(1-$K290)^3)</f>
        <v xml:space="preserve"> </v>
      </c>
      <c r="O290" s="136" t="str">
        <f>IF(Data!$B290= 0, " ",($C290*L290))</f>
        <v xml:space="preserve"> </v>
      </c>
      <c r="P290" s="136" t="str">
        <f>IF(Data!$B290= 0, " ",($C290*M290))</f>
        <v xml:space="preserve"> </v>
      </c>
      <c r="Q290" s="136" t="str">
        <f>IF(Data!$B290= 0, " ",($C290*N290))</f>
        <v xml:space="preserve"> </v>
      </c>
    </row>
    <row r="291" spans="2:17">
      <c r="B291" s="130" t="str">
        <f>IF(Data!$B291= 0, " ",Data!B291)</f>
        <v xml:space="preserve"> </v>
      </c>
      <c r="C291" s="130" t="str">
        <f>IF(Data!$B291= 0, " ",Data!C291)</f>
        <v xml:space="preserve"> </v>
      </c>
      <c r="D291" s="130" t="str">
        <f>IF(Data!$B291= 0, " ",LN(C291))</f>
        <v xml:space="preserve"> </v>
      </c>
      <c r="E291" s="130" t="str">
        <f>IF(Data!$B291= 0, " ",ROW(B291)-1)</f>
        <v xml:space="preserve"> </v>
      </c>
      <c r="F291" s="130" t="str">
        <f>IF(Data!$B291= 0, " ",($C291-$T$5)^2)</f>
        <v xml:space="preserve"> </v>
      </c>
      <c r="G291" s="130" t="str">
        <f>IF(Data!$B291= 0, " ",($C291-$T$5)^3)</f>
        <v xml:space="preserve"> </v>
      </c>
      <c r="H291" s="130" t="str">
        <f>IF(Data!$B291= 0, " ",($C291-$T$5)^4)</f>
        <v xml:space="preserve"> </v>
      </c>
      <c r="I291" s="135" t="str">
        <f>IF(Data!$B291= 0, " ",(D291-$U$5)^2)</f>
        <v xml:space="preserve"> </v>
      </c>
      <c r="J291" s="135" t="str">
        <f>IF(Data!$B291= 0, " ",(D291-$U$5)^3)</f>
        <v xml:space="preserve"> </v>
      </c>
      <c r="K291" s="135" t="str">
        <f>IF(Data!$B291= 0, " ",(E291-0.35)/$T$4)</f>
        <v xml:space="preserve"> </v>
      </c>
      <c r="L291" s="135" t="str">
        <f>IF(Data!$B291= 0, " ",(1-K291))</f>
        <v xml:space="preserve"> </v>
      </c>
      <c r="M291" s="135" t="str">
        <f>IF(Data!$B291= 0, " ",(1-$K291)^2)</f>
        <v xml:space="preserve"> </v>
      </c>
      <c r="N291" s="135" t="str">
        <f>IF(Data!$B291= 0, " ",(1-$K291)^3)</f>
        <v xml:space="preserve"> </v>
      </c>
      <c r="O291" s="136" t="str">
        <f>IF(Data!$B291= 0, " ",($C291*L291))</f>
        <v xml:space="preserve"> </v>
      </c>
      <c r="P291" s="136" t="str">
        <f>IF(Data!$B291= 0, " ",($C291*M291))</f>
        <v xml:space="preserve"> </v>
      </c>
      <c r="Q291" s="136" t="str">
        <f>IF(Data!$B291= 0, " ",($C291*N291))</f>
        <v xml:space="preserve"> </v>
      </c>
    </row>
    <row r="292" spans="2:17">
      <c r="B292" s="130" t="str">
        <f>IF(Data!$B292= 0, " ",Data!B292)</f>
        <v xml:space="preserve"> </v>
      </c>
      <c r="C292" s="130" t="str">
        <f>IF(Data!$B292= 0, " ",Data!C292)</f>
        <v xml:space="preserve"> </v>
      </c>
      <c r="D292" s="130" t="str">
        <f>IF(Data!$B292= 0, " ",LN(C292))</f>
        <v xml:space="preserve"> </v>
      </c>
      <c r="E292" s="130" t="str">
        <f>IF(Data!$B292= 0, " ",ROW(B292)-1)</f>
        <v xml:space="preserve"> </v>
      </c>
      <c r="F292" s="130" t="str">
        <f>IF(Data!$B292= 0, " ",($C292-$T$5)^2)</f>
        <v xml:space="preserve"> </v>
      </c>
      <c r="G292" s="130" t="str">
        <f>IF(Data!$B292= 0, " ",($C292-$T$5)^3)</f>
        <v xml:space="preserve"> </v>
      </c>
      <c r="H292" s="130" t="str">
        <f>IF(Data!$B292= 0, " ",($C292-$T$5)^4)</f>
        <v xml:space="preserve"> </v>
      </c>
      <c r="I292" s="135" t="str">
        <f>IF(Data!$B292= 0, " ",(D292-$U$5)^2)</f>
        <v xml:space="preserve"> </v>
      </c>
      <c r="J292" s="135" t="str">
        <f>IF(Data!$B292= 0, " ",(D292-$U$5)^3)</f>
        <v xml:space="preserve"> </v>
      </c>
      <c r="K292" s="135" t="str">
        <f>IF(Data!$B292= 0, " ",(E292-0.35)/$T$4)</f>
        <v xml:space="preserve"> </v>
      </c>
      <c r="L292" s="135" t="str">
        <f>IF(Data!$B292= 0, " ",(1-K292))</f>
        <v xml:space="preserve"> </v>
      </c>
      <c r="M292" s="135" t="str">
        <f>IF(Data!$B292= 0, " ",(1-$K292)^2)</f>
        <v xml:space="preserve"> </v>
      </c>
      <c r="N292" s="135" t="str">
        <f>IF(Data!$B292= 0, " ",(1-$K292)^3)</f>
        <v xml:space="preserve"> </v>
      </c>
      <c r="O292" s="136" t="str">
        <f>IF(Data!$B292= 0, " ",($C292*L292))</f>
        <v xml:space="preserve"> </v>
      </c>
      <c r="P292" s="136" t="str">
        <f>IF(Data!$B292= 0, " ",($C292*M292))</f>
        <v xml:space="preserve"> </v>
      </c>
      <c r="Q292" s="136" t="str">
        <f>IF(Data!$B292= 0, " ",($C292*N292))</f>
        <v xml:space="preserve"> </v>
      </c>
    </row>
    <row r="293" spans="2:17">
      <c r="B293" s="130" t="str">
        <f>IF(Data!$B293= 0, " ",Data!B293)</f>
        <v xml:space="preserve"> </v>
      </c>
      <c r="C293" s="130" t="str">
        <f>IF(Data!$B293= 0, " ",Data!C293)</f>
        <v xml:space="preserve"> </v>
      </c>
      <c r="D293" s="130" t="str">
        <f>IF(Data!$B293= 0, " ",LN(C293))</f>
        <v xml:space="preserve"> </v>
      </c>
      <c r="E293" s="130" t="str">
        <f>IF(Data!$B293= 0, " ",ROW(B293)-1)</f>
        <v xml:space="preserve"> </v>
      </c>
      <c r="F293" s="130" t="str">
        <f>IF(Data!$B293= 0, " ",($C293-$T$5)^2)</f>
        <v xml:space="preserve"> </v>
      </c>
      <c r="G293" s="130" t="str">
        <f>IF(Data!$B293= 0, " ",($C293-$T$5)^3)</f>
        <v xml:space="preserve"> </v>
      </c>
      <c r="H293" s="130" t="str">
        <f>IF(Data!$B293= 0, " ",($C293-$T$5)^4)</f>
        <v xml:space="preserve"> </v>
      </c>
      <c r="I293" s="135" t="str">
        <f>IF(Data!$B293= 0, " ",(D293-$U$5)^2)</f>
        <v xml:space="preserve"> </v>
      </c>
      <c r="J293" s="135" t="str">
        <f>IF(Data!$B293= 0, " ",(D293-$U$5)^3)</f>
        <v xml:space="preserve"> </v>
      </c>
      <c r="K293" s="135" t="str">
        <f>IF(Data!$B293= 0, " ",(E293-0.35)/$T$4)</f>
        <v xml:space="preserve"> </v>
      </c>
      <c r="L293" s="135" t="str">
        <f>IF(Data!$B293= 0, " ",(1-K293))</f>
        <v xml:space="preserve"> </v>
      </c>
      <c r="M293" s="135" t="str">
        <f>IF(Data!$B293= 0, " ",(1-$K293)^2)</f>
        <v xml:space="preserve"> </v>
      </c>
      <c r="N293" s="135" t="str">
        <f>IF(Data!$B293= 0, " ",(1-$K293)^3)</f>
        <v xml:space="preserve"> </v>
      </c>
      <c r="O293" s="136" t="str">
        <f>IF(Data!$B293= 0, " ",($C293*L293))</f>
        <v xml:space="preserve"> </v>
      </c>
      <c r="P293" s="136" t="str">
        <f>IF(Data!$B293= 0, " ",($C293*M293))</f>
        <v xml:space="preserve"> </v>
      </c>
      <c r="Q293" s="136" t="str">
        <f>IF(Data!$B293= 0, " ",($C293*N293))</f>
        <v xml:space="preserve"> </v>
      </c>
    </row>
    <row r="294" spans="2:17">
      <c r="B294" s="130" t="str">
        <f>IF(Data!$B294= 0, " ",Data!B294)</f>
        <v xml:space="preserve"> </v>
      </c>
      <c r="C294" s="130" t="str">
        <f>IF(Data!$B294= 0, " ",Data!C294)</f>
        <v xml:space="preserve"> </v>
      </c>
      <c r="D294" s="130" t="str">
        <f>IF(Data!$B294= 0, " ",LN(C294))</f>
        <v xml:space="preserve"> </v>
      </c>
      <c r="E294" s="130" t="str">
        <f>IF(Data!$B294= 0, " ",ROW(B294)-1)</f>
        <v xml:space="preserve"> </v>
      </c>
      <c r="F294" s="130" t="str">
        <f>IF(Data!$B294= 0, " ",($C294-$T$5)^2)</f>
        <v xml:space="preserve"> </v>
      </c>
      <c r="G294" s="130" t="str">
        <f>IF(Data!$B294= 0, " ",($C294-$T$5)^3)</f>
        <v xml:space="preserve"> </v>
      </c>
      <c r="H294" s="130" t="str">
        <f>IF(Data!$B294= 0, " ",($C294-$T$5)^4)</f>
        <v xml:space="preserve"> </v>
      </c>
      <c r="I294" s="135" t="str">
        <f>IF(Data!$B294= 0, " ",(D294-$U$5)^2)</f>
        <v xml:space="preserve"> </v>
      </c>
      <c r="J294" s="135" t="str">
        <f>IF(Data!$B294= 0, " ",(D294-$U$5)^3)</f>
        <v xml:space="preserve"> </v>
      </c>
      <c r="K294" s="135" t="str">
        <f>IF(Data!$B294= 0, " ",(E294-0.35)/$T$4)</f>
        <v xml:space="preserve"> </v>
      </c>
      <c r="L294" s="135" t="str">
        <f>IF(Data!$B294= 0, " ",(1-K294))</f>
        <v xml:space="preserve"> </v>
      </c>
      <c r="M294" s="135" t="str">
        <f>IF(Data!$B294= 0, " ",(1-$K294)^2)</f>
        <v xml:space="preserve"> </v>
      </c>
      <c r="N294" s="135" t="str">
        <f>IF(Data!$B294= 0, " ",(1-$K294)^3)</f>
        <v xml:space="preserve"> </v>
      </c>
      <c r="O294" s="136" t="str">
        <f>IF(Data!$B294= 0, " ",($C294*L294))</f>
        <v xml:space="preserve"> </v>
      </c>
      <c r="P294" s="136" t="str">
        <f>IF(Data!$B294= 0, " ",($C294*M294))</f>
        <v xml:space="preserve"> </v>
      </c>
      <c r="Q294" s="136" t="str">
        <f>IF(Data!$B294= 0, " ",($C294*N294))</f>
        <v xml:space="preserve"> </v>
      </c>
    </row>
    <row r="295" spans="2:17">
      <c r="B295" s="130" t="str">
        <f>IF(Data!$B295= 0, " ",Data!B295)</f>
        <v xml:space="preserve"> </v>
      </c>
      <c r="C295" s="130" t="str">
        <f>IF(Data!$B295= 0, " ",Data!C295)</f>
        <v xml:space="preserve"> </v>
      </c>
      <c r="D295" s="130" t="str">
        <f>IF(Data!$B295= 0, " ",LN(C295))</f>
        <v xml:space="preserve"> </v>
      </c>
      <c r="E295" s="130" t="str">
        <f>IF(Data!$B295= 0, " ",ROW(B295)-1)</f>
        <v xml:space="preserve"> </v>
      </c>
      <c r="F295" s="130" t="str">
        <f>IF(Data!$B295= 0, " ",($C295-$T$5)^2)</f>
        <v xml:space="preserve"> </v>
      </c>
      <c r="G295" s="130" t="str">
        <f>IF(Data!$B295= 0, " ",($C295-$T$5)^3)</f>
        <v xml:space="preserve"> </v>
      </c>
      <c r="H295" s="130" t="str">
        <f>IF(Data!$B295= 0, " ",($C295-$T$5)^4)</f>
        <v xml:space="preserve"> </v>
      </c>
      <c r="I295" s="135" t="str">
        <f>IF(Data!$B295= 0, " ",(D295-$U$5)^2)</f>
        <v xml:space="preserve"> </v>
      </c>
      <c r="J295" s="135" t="str">
        <f>IF(Data!$B295= 0, " ",(D295-$U$5)^3)</f>
        <v xml:space="preserve"> </v>
      </c>
      <c r="K295" s="135" t="str">
        <f>IF(Data!$B295= 0, " ",(E295-0.35)/$T$4)</f>
        <v xml:space="preserve"> </v>
      </c>
      <c r="L295" s="135" t="str">
        <f>IF(Data!$B295= 0, " ",(1-K295))</f>
        <v xml:space="preserve"> </v>
      </c>
      <c r="M295" s="135" t="str">
        <f>IF(Data!$B295= 0, " ",(1-$K295)^2)</f>
        <v xml:space="preserve"> </v>
      </c>
      <c r="N295" s="135" t="str">
        <f>IF(Data!$B295= 0, " ",(1-$K295)^3)</f>
        <v xml:space="preserve"> </v>
      </c>
      <c r="O295" s="136" t="str">
        <f>IF(Data!$B295= 0, " ",($C295*L295))</f>
        <v xml:space="preserve"> </v>
      </c>
      <c r="P295" s="136" t="str">
        <f>IF(Data!$B295= 0, " ",($C295*M295))</f>
        <v xml:space="preserve"> </v>
      </c>
      <c r="Q295" s="136" t="str">
        <f>IF(Data!$B295= 0, " ",($C295*N295))</f>
        <v xml:space="preserve"> </v>
      </c>
    </row>
    <row r="296" spans="2:17">
      <c r="B296" s="130" t="str">
        <f>IF(Data!$B296= 0, " ",Data!B296)</f>
        <v xml:space="preserve"> </v>
      </c>
      <c r="C296" s="130" t="str">
        <f>IF(Data!$B296= 0, " ",Data!C296)</f>
        <v xml:space="preserve"> </v>
      </c>
      <c r="D296" s="130" t="str">
        <f>IF(Data!$B296= 0, " ",LN(C296))</f>
        <v xml:space="preserve"> </v>
      </c>
      <c r="E296" s="130" t="str">
        <f>IF(Data!$B296= 0, " ",ROW(B296)-1)</f>
        <v xml:space="preserve"> </v>
      </c>
      <c r="F296" s="130" t="str">
        <f>IF(Data!$B296= 0, " ",($C296-$T$5)^2)</f>
        <v xml:space="preserve"> </v>
      </c>
      <c r="G296" s="130" t="str">
        <f>IF(Data!$B296= 0, " ",($C296-$T$5)^3)</f>
        <v xml:space="preserve"> </v>
      </c>
      <c r="H296" s="130" t="str">
        <f>IF(Data!$B296= 0, " ",($C296-$T$5)^4)</f>
        <v xml:space="preserve"> </v>
      </c>
      <c r="I296" s="135" t="str">
        <f>IF(Data!$B296= 0, " ",(D296-$U$5)^2)</f>
        <v xml:space="preserve"> </v>
      </c>
      <c r="J296" s="135" t="str">
        <f>IF(Data!$B296= 0, " ",(D296-$U$5)^3)</f>
        <v xml:space="preserve"> </v>
      </c>
      <c r="K296" s="135" t="str">
        <f>IF(Data!$B296= 0, " ",(E296-0.35)/$T$4)</f>
        <v xml:space="preserve"> </v>
      </c>
      <c r="L296" s="135" t="str">
        <f>IF(Data!$B296= 0, " ",(1-K296))</f>
        <v xml:space="preserve"> </v>
      </c>
      <c r="M296" s="135" t="str">
        <f>IF(Data!$B296= 0, " ",(1-$K296)^2)</f>
        <v xml:space="preserve"> </v>
      </c>
      <c r="N296" s="135" t="str">
        <f>IF(Data!$B296= 0, " ",(1-$K296)^3)</f>
        <v xml:space="preserve"> </v>
      </c>
      <c r="O296" s="136" t="str">
        <f>IF(Data!$B296= 0, " ",($C296*L296))</f>
        <v xml:space="preserve"> </v>
      </c>
      <c r="P296" s="136" t="str">
        <f>IF(Data!$B296= 0, " ",($C296*M296))</f>
        <v xml:space="preserve"> </v>
      </c>
      <c r="Q296" s="136" t="str">
        <f>IF(Data!$B296= 0, " ",($C296*N296))</f>
        <v xml:space="preserve"> </v>
      </c>
    </row>
    <row r="297" spans="2:17">
      <c r="B297" s="130" t="str">
        <f>IF(Data!$B297= 0, " ",Data!B297)</f>
        <v xml:space="preserve"> </v>
      </c>
      <c r="C297" s="130" t="str">
        <f>IF(Data!$B297= 0, " ",Data!C297)</f>
        <v xml:space="preserve"> </v>
      </c>
      <c r="D297" s="130" t="str">
        <f>IF(Data!$B297= 0, " ",LN(C297))</f>
        <v xml:space="preserve"> </v>
      </c>
      <c r="E297" s="130" t="str">
        <f>IF(Data!$B297= 0, " ",ROW(B297)-1)</f>
        <v xml:space="preserve"> </v>
      </c>
      <c r="F297" s="130" t="str">
        <f>IF(Data!$B297= 0, " ",($C297-$T$5)^2)</f>
        <v xml:space="preserve"> </v>
      </c>
      <c r="G297" s="130" t="str">
        <f>IF(Data!$B297= 0, " ",($C297-$T$5)^3)</f>
        <v xml:space="preserve"> </v>
      </c>
      <c r="H297" s="130" t="str">
        <f>IF(Data!$B297= 0, " ",($C297-$T$5)^4)</f>
        <v xml:space="preserve"> </v>
      </c>
      <c r="I297" s="135" t="str">
        <f>IF(Data!$B297= 0, " ",(D297-$U$5)^2)</f>
        <v xml:space="preserve"> </v>
      </c>
      <c r="J297" s="135" t="str">
        <f>IF(Data!$B297= 0, " ",(D297-$U$5)^3)</f>
        <v xml:space="preserve"> </v>
      </c>
      <c r="K297" s="135" t="str">
        <f>IF(Data!$B297= 0, " ",(E297-0.35)/$T$4)</f>
        <v xml:space="preserve"> </v>
      </c>
      <c r="L297" s="135" t="str">
        <f>IF(Data!$B297= 0, " ",(1-K297))</f>
        <v xml:space="preserve"> </v>
      </c>
      <c r="M297" s="135" t="str">
        <f>IF(Data!$B297= 0, " ",(1-$K297)^2)</f>
        <v xml:space="preserve"> </v>
      </c>
      <c r="N297" s="135" t="str">
        <f>IF(Data!$B297= 0, " ",(1-$K297)^3)</f>
        <v xml:space="preserve"> </v>
      </c>
      <c r="O297" s="136" t="str">
        <f>IF(Data!$B297= 0, " ",($C297*L297))</f>
        <v xml:space="preserve"> </v>
      </c>
      <c r="P297" s="136" t="str">
        <f>IF(Data!$B297= 0, " ",($C297*M297))</f>
        <v xml:space="preserve"> </v>
      </c>
      <c r="Q297" s="136" t="str">
        <f>IF(Data!$B297= 0, " ",($C297*N297))</f>
        <v xml:space="preserve"> </v>
      </c>
    </row>
    <row r="298" spans="2:17">
      <c r="B298" s="130" t="str">
        <f>IF(Data!$B298= 0, " ",Data!B298)</f>
        <v xml:space="preserve"> </v>
      </c>
      <c r="C298" s="130" t="str">
        <f>IF(Data!$B298= 0, " ",Data!C298)</f>
        <v xml:space="preserve"> </v>
      </c>
      <c r="D298" s="130" t="str">
        <f>IF(Data!$B298= 0, " ",LN(C298))</f>
        <v xml:space="preserve"> </v>
      </c>
      <c r="E298" s="130" t="str">
        <f>IF(Data!$B298= 0, " ",ROW(B298)-1)</f>
        <v xml:space="preserve"> </v>
      </c>
      <c r="F298" s="130" t="str">
        <f>IF(Data!$B298= 0, " ",($C298-$T$5)^2)</f>
        <v xml:space="preserve"> </v>
      </c>
      <c r="G298" s="130" t="str">
        <f>IF(Data!$B298= 0, " ",($C298-$T$5)^3)</f>
        <v xml:space="preserve"> </v>
      </c>
      <c r="H298" s="130" t="str">
        <f>IF(Data!$B298= 0, " ",($C298-$T$5)^4)</f>
        <v xml:space="preserve"> </v>
      </c>
      <c r="I298" s="135" t="str">
        <f>IF(Data!$B298= 0, " ",(D298-$U$5)^2)</f>
        <v xml:space="preserve"> </v>
      </c>
      <c r="J298" s="135" t="str">
        <f>IF(Data!$B298= 0, " ",(D298-$U$5)^3)</f>
        <v xml:space="preserve"> </v>
      </c>
      <c r="K298" s="135" t="str">
        <f>IF(Data!$B298= 0, " ",(E298-0.35)/$T$4)</f>
        <v xml:space="preserve"> </v>
      </c>
      <c r="L298" s="135" t="str">
        <f>IF(Data!$B298= 0, " ",(1-K298))</f>
        <v xml:space="preserve"> </v>
      </c>
      <c r="M298" s="135" t="str">
        <f>IF(Data!$B298= 0, " ",(1-$K298)^2)</f>
        <v xml:space="preserve"> </v>
      </c>
      <c r="N298" s="135" t="str">
        <f>IF(Data!$B298= 0, " ",(1-$K298)^3)</f>
        <v xml:space="preserve"> </v>
      </c>
      <c r="O298" s="136" t="str">
        <f>IF(Data!$B298= 0, " ",($C298*L298))</f>
        <v xml:space="preserve"> </v>
      </c>
      <c r="P298" s="136" t="str">
        <f>IF(Data!$B298= 0, " ",($C298*M298))</f>
        <v xml:space="preserve"> </v>
      </c>
      <c r="Q298" s="136" t="str">
        <f>IF(Data!$B298= 0, " ",($C298*N298))</f>
        <v xml:space="preserve"> </v>
      </c>
    </row>
    <row r="299" spans="2:17">
      <c r="B299" s="130" t="str">
        <f>IF(Data!$B299= 0, " ",Data!B299)</f>
        <v xml:space="preserve"> </v>
      </c>
      <c r="C299" s="130" t="str">
        <f>IF(Data!$B299= 0, " ",Data!C299)</f>
        <v xml:space="preserve"> </v>
      </c>
      <c r="D299" s="130" t="str">
        <f>IF(Data!$B299= 0, " ",LN(C299))</f>
        <v xml:space="preserve"> </v>
      </c>
      <c r="E299" s="130" t="str">
        <f>IF(Data!$B299= 0, " ",ROW(B299)-1)</f>
        <v xml:space="preserve"> </v>
      </c>
      <c r="F299" s="130" t="str">
        <f>IF(Data!$B299= 0, " ",($C299-$T$5)^2)</f>
        <v xml:space="preserve"> </v>
      </c>
      <c r="G299" s="130" t="str">
        <f>IF(Data!$B299= 0, " ",($C299-$T$5)^3)</f>
        <v xml:space="preserve"> </v>
      </c>
      <c r="H299" s="130" t="str">
        <f>IF(Data!$B299= 0, " ",($C299-$T$5)^4)</f>
        <v xml:space="preserve"> </v>
      </c>
      <c r="I299" s="135" t="str">
        <f>IF(Data!$B299= 0, " ",(D299-$U$5)^2)</f>
        <v xml:space="preserve"> </v>
      </c>
      <c r="J299" s="135" t="str">
        <f>IF(Data!$B299= 0, " ",(D299-$U$5)^3)</f>
        <v xml:space="preserve"> </v>
      </c>
      <c r="K299" s="135" t="str">
        <f>IF(Data!$B299= 0, " ",(E299-0.35)/$T$4)</f>
        <v xml:space="preserve"> </v>
      </c>
      <c r="L299" s="135" t="str">
        <f>IF(Data!$B299= 0, " ",(1-K299))</f>
        <v xml:space="preserve"> </v>
      </c>
      <c r="M299" s="135" t="str">
        <f>IF(Data!$B299= 0, " ",(1-$K299)^2)</f>
        <v xml:space="preserve"> </v>
      </c>
      <c r="N299" s="135" t="str">
        <f>IF(Data!$B299= 0, " ",(1-$K299)^3)</f>
        <v xml:space="preserve"> </v>
      </c>
      <c r="O299" s="136" t="str">
        <f>IF(Data!$B299= 0, " ",($C299*L299))</f>
        <v xml:space="preserve"> </v>
      </c>
      <c r="P299" s="136" t="str">
        <f>IF(Data!$B299= 0, " ",($C299*M299))</f>
        <v xml:space="preserve"> </v>
      </c>
      <c r="Q299" s="136" t="str">
        <f>IF(Data!$B299= 0, " ",($C299*N299))</f>
        <v xml:space="preserve"> </v>
      </c>
    </row>
    <row r="300" spans="2:17">
      <c r="B300" s="130" t="str">
        <f>IF(Data!$B300= 0, " ",Data!B300)</f>
        <v xml:space="preserve"> </v>
      </c>
      <c r="C300" s="130" t="str">
        <f>IF(Data!$B300= 0, " ",Data!C300)</f>
        <v xml:space="preserve"> </v>
      </c>
      <c r="D300" s="130" t="str">
        <f>IF(Data!$B300= 0, " ",LN(C300))</f>
        <v xml:space="preserve"> </v>
      </c>
      <c r="E300" s="130" t="str">
        <f>IF(Data!$B300= 0, " ",ROW(B300)-1)</f>
        <v xml:space="preserve"> </v>
      </c>
      <c r="F300" s="130" t="str">
        <f>IF(Data!$B300= 0, " ",($C300-$T$5)^2)</f>
        <v xml:space="preserve"> </v>
      </c>
      <c r="G300" s="130" t="str">
        <f>IF(Data!$B300= 0, " ",($C300-$T$5)^3)</f>
        <v xml:space="preserve"> </v>
      </c>
      <c r="H300" s="130" t="str">
        <f>IF(Data!$B300= 0, " ",($C300-$T$5)^4)</f>
        <v xml:space="preserve"> </v>
      </c>
      <c r="I300" s="135" t="str">
        <f>IF(Data!$B300= 0, " ",(D300-$U$5)^2)</f>
        <v xml:space="preserve"> </v>
      </c>
      <c r="J300" s="135" t="str">
        <f>IF(Data!$B300= 0, " ",(D300-$U$5)^3)</f>
        <v xml:space="preserve"> </v>
      </c>
      <c r="K300" s="135" t="str">
        <f>IF(Data!$B300= 0, " ",(E300-0.35)/$T$4)</f>
        <v xml:space="preserve"> </v>
      </c>
      <c r="L300" s="135" t="str">
        <f>IF(Data!$B300= 0, " ",(1-K300))</f>
        <v xml:space="preserve"> </v>
      </c>
      <c r="M300" s="135" t="str">
        <f>IF(Data!$B300= 0, " ",(1-$K300)^2)</f>
        <v xml:space="preserve"> </v>
      </c>
      <c r="N300" s="135" t="str">
        <f>IF(Data!$B300= 0, " ",(1-$K300)^3)</f>
        <v xml:space="preserve"> </v>
      </c>
      <c r="O300" s="136" t="str">
        <f>IF(Data!$B300= 0, " ",($C300*L300))</f>
        <v xml:space="preserve"> </v>
      </c>
      <c r="P300" s="136" t="str">
        <f>IF(Data!$B300= 0, " ",($C300*M300))</f>
        <v xml:space="preserve"> </v>
      </c>
      <c r="Q300" s="136" t="str">
        <f>IF(Data!$B300= 0, " ",($C300*N300))</f>
        <v xml:space="preserve"> </v>
      </c>
    </row>
    <row r="301" spans="2:17">
      <c r="B301" s="130" t="str">
        <f>IF(Data!$B301= 0, " ",Data!B301)</f>
        <v xml:space="preserve"> </v>
      </c>
      <c r="C301" s="130" t="str">
        <f>IF(Data!$B301= 0, " ",Data!C301)</f>
        <v xml:space="preserve"> </v>
      </c>
      <c r="D301" s="130" t="str">
        <f>IF(Data!$B301= 0, " ",LN(C301))</f>
        <v xml:space="preserve"> </v>
      </c>
      <c r="E301" s="130" t="str">
        <f>IF(Data!$B301= 0, " ",ROW(B301)-1)</f>
        <v xml:space="preserve"> </v>
      </c>
      <c r="F301" s="130" t="str">
        <f>IF(Data!$B301= 0, " ",($C301-$T$5)^2)</f>
        <v xml:space="preserve"> </v>
      </c>
      <c r="G301" s="130" t="str">
        <f>IF(Data!$B301= 0, " ",($C301-$T$5)^3)</f>
        <v xml:space="preserve"> </v>
      </c>
      <c r="H301" s="130" t="str">
        <f>IF(Data!$B301= 0, " ",($C301-$T$5)^4)</f>
        <v xml:space="preserve"> </v>
      </c>
      <c r="I301" s="135" t="str">
        <f>IF(Data!$B301= 0, " ",(D301-$U$5)^2)</f>
        <v xml:space="preserve"> </v>
      </c>
      <c r="J301" s="135" t="str">
        <f>IF(Data!$B301= 0, " ",(D301-$U$5)^3)</f>
        <v xml:space="preserve"> </v>
      </c>
      <c r="K301" s="135" t="str">
        <f>IF(Data!$B301= 0, " ",(E301-0.35)/$T$4)</f>
        <v xml:space="preserve"> </v>
      </c>
      <c r="L301" s="135" t="str">
        <f>IF(Data!$B301= 0, " ",(1-K301))</f>
        <v xml:space="preserve"> </v>
      </c>
      <c r="M301" s="135" t="str">
        <f>IF(Data!$B301= 0, " ",(1-$K301)^2)</f>
        <v xml:space="preserve"> </v>
      </c>
      <c r="N301" s="135" t="str">
        <f>IF(Data!$B301= 0, " ",(1-$K301)^3)</f>
        <v xml:space="preserve"> </v>
      </c>
      <c r="O301" s="136" t="str">
        <f>IF(Data!$B301= 0, " ",($C301*L301))</f>
        <v xml:space="preserve"> </v>
      </c>
      <c r="P301" s="136" t="str">
        <f>IF(Data!$B301= 0, " ",($C301*M301))</f>
        <v xml:space="preserve"> </v>
      </c>
      <c r="Q301" s="136" t="str">
        <f>IF(Data!$B301= 0, " ",($C301*N301))</f>
        <v xml:space="preserve"> </v>
      </c>
    </row>
    <row r="302" spans="2:17">
      <c r="B302" s="130" t="str">
        <f>IF(Data!$B302= 0, " ",Data!B302)</f>
        <v xml:space="preserve"> </v>
      </c>
      <c r="C302" s="130" t="str">
        <f>IF(Data!$B302= 0, " ",Data!C302)</f>
        <v xml:space="preserve"> </v>
      </c>
      <c r="D302" s="130" t="str">
        <f>IF(Data!$B302= 0, " ",LN(C302))</f>
        <v xml:space="preserve"> </v>
      </c>
      <c r="E302" s="130" t="str">
        <f>IF(Data!$B302= 0, " ",ROW(B302)-1)</f>
        <v xml:space="preserve"> </v>
      </c>
      <c r="F302" s="130" t="str">
        <f>IF(Data!$B302= 0, " ",($C302-$T$5)^2)</f>
        <v xml:space="preserve"> </v>
      </c>
      <c r="G302" s="130" t="str">
        <f>IF(Data!$B302= 0, " ",($C302-$T$5)^3)</f>
        <v xml:space="preserve"> </v>
      </c>
      <c r="H302" s="130" t="str">
        <f>IF(Data!$B302= 0, " ",($C302-$T$5)^4)</f>
        <v xml:space="preserve"> </v>
      </c>
      <c r="I302" s="135" t="str">
        <f>IF(Data!$B302= 0, " ",(D302-$U$5)^2)</f>
        <v xml:space="preserve"> </v>
      </c>
      <c r="J302" s="135" t="str">
        <f>IF(Data!$B302= 0, " ",(D302-$U$5)^3)</f>
        <v xml:space="preserve"> </v>
      </c>
      <c r="K302" s="135" t="str">
        <f>IF(Data!$B302= 0, " ",(E302-0.35)/$T$4)</f>
        <v xml:space="preserve"> </v>
      </c>
      <c r="L302" s="135" t="str">
        <f>IF(Data!$B302= 0, " ",(1-K302))</f>
        <v xml:space="preserve"> </v>
      </c>
      <c r="M302" s="135" t="str">
        <f>IF(Data!$B302= 0, " ",(1-$K302)^2)</f>
        <v xml:space="preserve"> </v>
      </c>
      <c r="N302" s="135" t="str">
        <f>IF(Data!$B302= 0, " ",(1-$K302)^3)</f>
        <v xml:space="preserve"> </v>
      </c>
      <c r="O302" s="136" t="str">
        <f>IF(Data!$B302= 0, " ",($C302*L302))</f>
        <v xml:space="preserve"> </v>
      </c>
      <c r="P302" s="136" t="str">
        <f>IF(Data!$B302= 0, " ",($C302*M302))</f>
        <v xml:space="preserve"> </v>
      </c>
      <c r="Q302" s="136" t="str">
        <f>IF(Data!$B302= 0, " ",($C302*N302))</f>
        <v xml:space="preserve"> </v>
      </c>
    </row>
    <row r="303" spans="2:17">
      <c r="B303" s="130" t="str">
        <f>IF(Data!$B303= 0, " ",Data!B303)</f>
        <v xml:space="preserve"> </v>
      </c>
      <c r="C303" s="130" t="str">
        <f>IF(Data!$B303= 0, " ",Data!C303)</f>
        <v xml:space="preserve"> </v>
      </c>
      <c r="D303" s="130" t="str">
        <f>IF(Data!$B303= 0, " ",LN(C303))</f>
        <v xml:space="preserve"> </v>
      </c>
      <c r="E303" s="130" t="str">
        <f>IF(Data!$B303= 0, " ",ROW(B303)-1)</f>
        <v xml:space="preserve"> </v>
      </c>
      <c r="F303" s="130" t="str">
        <f>IF(Data!$B303= 0, " ",($C303-$T$5)^2)</f>
        <v xml:space="preserve"> </v>
      </c>
      <c r="G303" s="130" t="str">
        <f>IF(Data!$B303= 0, " ",($C303-$T$5)^3)</f>
        <v xml:space="preserve"> </v>
      </c>
      <c r="H303" s="130" t="str">
        <f>IF(Data!$B303= 0, " ",($C303-$T$5)^4)</f>
        <v xml:space="preserve"> </v>
      </c>
      <c r="I303" s="135" t="str">
        <f>IF(Data!$B303= 0, " ",(D303-$U$5)^2)</f>
        <v xml:space="preserve"> </v>
      </c>
      <c r="J303" s="135" t="str">
        <f>IF(Data!$B303= 0, " ",(D303-$U$5)^3)</f>
        <v xml:space="preserve"> </v>
      </c>
      <c r="K303" s="135" t="str">
        <f>IF(Data!$B303= 0, " ",(E303-0.35)/$T$4)</f>
        <v xml:space="preserve"> </v>
      </c>
      <c r="L303" s="135" t="str">
        <f>IF(Data!$B303= 0, " ",(1-K303))</f>
        <v xml:space="preserve"> </v>
      </c>
      <c r="M303" s="135" t="str">
        <f>IF(Data!$B303= 0, " ",(1-$K303)^2)</f>
        <v xml:space="preserve"> </v>
      </c>
      <c r="N303" s="135" t="str">
        <f>IF(Data!$B303= 0, " ",(1-$K303)^3)</f>
        <v xml:space="preserve"> </v>
      </c>
      <c r="O303" s="136" t="str">
        <f>IF(Data!$B303= 0, " ",($C303*L303))</f>
        <v xml:space="preserve"> </v>
      </c>
      <c r="P303" s="136" t="str">
        <f>IF(Data!$B303= 0, " ",($C303*M303))</f>
        <v xml:space="preserve"> </v>
      </c>
      <c r="Q303" s="136" t="str">
        <f>IF(Data!$B303= 0, " ",($C303*N303))</f>
        <v xml:space="preserve"> </v>
      </c>
    </row>
    <row r="304" spans="2:17">
      <c r="B304" s="130" t="str">
        <f>IF(Data!$B304= 0, " ",Data!B304)</f>
        <v xml:space="preserve"> </v>
      </c>
      <c r="C304" s="130" t="str">
        <f>IF(Data!$B304= 0, " ",Data!C304)</f>
        <v xml:space="preserve"> </v>
      </c>
      <c r="D304" s="130" t="str">
        <f>IF(Data!$B304= 0, " ",LN(C304))</f>
        <v xml:space="preserve"> </v>
      </c>
      <c r="E304" s="130" t="str">
        <f>IF(Data!$B304= 0, " ",ROW(B304)-1)</f>
        <v xml:space="preserve"> </v>
      </c>
      <c r="F304" s="130" t="str">
        <f>IF(Data!$B304= 0, " ",($C304-$T$5)^2)</f>
        <v xml:space="preserve"> </v>
      </c>
      <c r="G304" s="130" t="str">
        <f>IF(Data!$B304= 0, " ",($C304-$T$5)^3)</f>
        <v xml:space="preserve"> </v>
      </c>
      <c r="H304" s="130" t="str">
        <f>IF(Data!$B304= 0, " ",($C304-$T$5)^4)</f>
        <v xml:space="preserve"> </v>
      </c>
      <c r="I304" s="135" t="str">
        <f>IF(Data!$B304= 0, " ",(D304-$U$5)^2)</f>
        <v xml:space="preserve"> </v>
      </c>
      <c r="J304" s="135" t="str">
        <f>IF(Data!$B304= 0, " ",(D304-$U$5)^3)</f>
        <v xml:space="preserve"> </v>
      </c>
      <c r="K304" s="135" t="str">
        <f>IF(Data!$B304= 0, " ",(E304-0.35)/$T$4)</f>
        <v xml:space="preserve"> </v>
      </c>
      <c r="L304" s="135" t="str">
        <f>IF(Data!$B304= 0, " ",(1-K304))</f>
        <v xml:space="preserve"> </v>
      </c>
      <c r="M304" s="135" t="str">
        <f>IF(Data!$B304= 0, " ",(1-$K304)^2)</f>
        <v xml:space="preserve"> </v>
      </c>
      <c r="N304" s="135" t="str">
        <f>IF(Data!$B304= 0, " ",(1-$K304)^3)</f>
        <v xml:space="preserve"> </v>
      </c>
      <c r="O304" s="136" t="str">
        <f>IF(Data!$B304= 0, " ",($C304*L304))</f>
        <v xml:space="preserve"> </v>
      </c>
      <c r="P304" s="136" t="str">
        <f>IF(Data!$B304= 0, " ",($C304*M304))</f>
        <v xml:space="preserve"> </v>
      </c>
      <c r="Q304" s="136" t="str">
        <f>IF(Data!$B304= 0, " ",($C304*N304))</f>
        <v xml:space="preserve"> </v>
      </c>
    </row>
    <row r="305" spans="2:17">
      <c r="B305" s="130" t="str">
        <f>IF(Data!$B305= 0, " ",Data!B305)</f>
        <v xml:space="preserve"> </v>
      </c>
      <c r="C305" s="130" t="str">
        <f>IF(Data!$B305= 0, " ",Data!C305)</f>
        <v xml:space="preserve"> </v>
      </c>
      <c r="D305" s="130" t="str">
        <f>IF(Data!$B305= 0, " ",LN(C305))</f>
        <v xml:space="preserve"> </v>
      </c>
      <c r="E305" s="130" t="str">
        <f>IF(Data!$B305= 0, " ",ROW(B305)-1)</f>
        <v xml:space="preserve"> </v>
      </c>
      <c r="F305" s="130" t="str">
        <f>IF(Data!$B305= 0, " ",($C305-$T$5)^2)</f>
        <v xml:space="preserve"> </v>
      </c>
      <c r="G305" s="130" t="str">
        <f>IF(Data!$B305= 0, " ",($C305-$T$5)^3)</f>
        <v xml:space="preserve"> </v>
      </c>
      <c r="H305" s="130" t="str">
        <f>IF(Data!$B305= 0, " ",($C305-$T$5)^4)</f>
        <v xml:space="preserve"> </v>
      </c>
      <c r="I305" s="135" t="str">
        <f>IF(Data!$B305= 0, " ",(D305-$U$5)^2)</f>
        <v xml:space="preserve"> </v>
      </c>
      <c r="J305" s="135" t="str">
        <f>IF(Data!$B305= 0, " ",(D305-$U$5)^3)</f>
        <v xml:space="preserve"> </v>
      </c>
      <c r="K305" s="135" t="str">
        <f>IF(Data!$B305= 0, " ",(E305-0.35)/$T$4)</f>
        <v xml:space="preserve"> </v>
      </c>
      <c r="L305" s="135" t="str">
        <f>IF(Data!$B305= 0, " ",(1-K305))</f>
        <v xml:space="preserve"> </v>
      </c>
      <c r="M305" s="135" t="str">
        <f>IF(Data!$B305= 0, " ",(1-$K305)^2)</f>
        <v xml:space="preserve"> </v>
      </c>
      <c r="N305" s="135" t="str">
        <f>IF(Data!$B305= 0, " ",(1-$K305)^3)</f>
        <v xml:space="preserve"> </v>
      </c>
      <c r="O305" s="136" t="str">
        <f>IF(Data!$B305= 0, " ",($C305*L305))</f>
        <v xml:space="preserve"> </v>
      </c>
      <c r="P305" s="136" t="str">
        <f>IF(Data!$B305= 0, " ",($C305*M305))</f>
        <v xml:space="preserve"> </v>
      </c>
      <c r="Q305" s="136" t="str">
        <f>IF(Data!$B305= 0, " ",($C305*N305))</f>
        <v xml:space="preserve"> </v>
      </c>
    </row>
    <row r="306" spans="2:17">
      <c r="B306" s="130" t="str">
        <f>IF(Data!$B306= 0, " ",Data!B306)</f>
        <v xml:space="preserve"> </v>
      </c>
      <c r="C306" s="130" t="str">
        <f>IF(Data!$B306= 0, " ",Data!C306)</f>
        <v xml:space="preserve"> </v>
      </c>
      <c r="D306" s="130" t="str">
        <f>IF(Data!$B306= 0, " ",LN(C306))</f>
        <v xml:space="preserve"> </v>
      </c>
      <c r="E306" s="130" t="str">
        <f>IF(Data!$B306= 0, " ",ROW(B306)-1)</f>
        <v xml:space="preserve"> </v>
      </c>
      <c r="F306" s="130" t="str">
        <f>IF(Data!$B306= 0, " ",($C306-$T$5)^2)</f>
        <v xml:space="preserve"> </v>
      </c>
      <c r="G306" s="130" t="str">
        <f>IF(Data!$B306= 0, " ",($C306-$T$5)^3)</f>
        <v xml:space="preserve"> </v>
      </c>
      <c r="H306" s="130" t="str">
        <f>IF(Data!$B306= 0, " ",($C306-$T$5)^4)</f>
        <v xml:space="preserve"> </v>
      </c>
      <c r="I306" s="135" t="str">
        <f>IF(Data!$B306= 0, " ",(D306-$U$5)^2)</f>
        <v xml:space="preserve"> </v>
      </c>
      <c r="J306" s="135" t="str">
        <f>IF(Data!$B306= 0, " ",(D306-$U$5)^3)</f>
        <v xml:space="preserve"> </v>
      </c>
      <c r="K306" s="135" t="str">
        <f>IF(Data!$B306= 0, " ",(E306-0.35)/$T$4)</f>
        <v xml:space="preserve"> </v>
      </c>
      <c r="L306" s="135" t="str">
        <f>IF(Data!$B306= 0, " ",(1-K306))</f>
        <v xml:space="preserve"> </v>
      </c>
      <c r="M306" s="135" t="str">
        <f>IF(Data!$B306= 0, " ",(1-$K306)^2)</f>
        <v xml:space="preserve"> </v>
      </c>
      <c r="N306" s="135" t="str">
        <f>IF(Data!$B306= 0, " ",(1-$K306)^3)</f>
        <v xml:space="preserve"> </v>
      </c>
      <c r="O306" s="136" t="str">
        <f>IF(Data!$B306= 0, " ",($C306*L306))</f>
        <v xml:space="preserve"> </v>
      </c>
      <c r="P306" s="136" t="str">
        <f>IF(Data!$B306= 0, " ",($C306*M306))</f>
        <v xml:space="preserve"> </v>
      </c>
      <c r="Q306" s="136" t="str">
        <f>IF(Data!$B306= 0, " ",($C306*N306))</f>
        <v xml:space="preserve"> </v>
      </c>
    </row>
    <row r="307" spans="2:17">
      <c r="B307" s="130" t="str">
        <f>IF(Data!$B307= 0, " ",Data!B307)</f>
        <v xml:space="preserve"> </v>
      </c>
      <c r="C307" s="130" t="str">
        <f>IF(Data!$B307= 0, " ",Data!C307)</f>
        <v xml:space="preserve"> </v>
      </c>
      <c r="D307" s="130" t="str">
        <f>IF(Data!$B307= 0, " ",LN(C307))</f>
        <v xml:space="preserve"> </v>
      </c>
      <c r="E307" s="130" t="str">
        <f>IF(Data!$B307= 0, " ",ROW(B307)-1)</f>
        <v xml:space="preserve"> </v>
      </c>
      <c r="F307" s="130" t="str">
        <f>IF(Data!$B307= 0, " ",($C307-$T$5)^2)</f>
        <v xml:space="preserve"> </v>
      </c>
      <c r="G307" s="130" t="str">
        <f>IF(Data!$B307= 0, " ",($C307-$T$5)^3)</f>
        <v xml:space="preserve"> </v>
      </c>
      <c r="H307" s="130" t="str">
        <f>IF(Data!$B307= 0, " ",($C307-$T$5)^4)</f>
        <v xml:space="preserve"> </v>
      </c>
      <c r="I307" s="135" t="str">
        <f>IF(Data!$B307= 0, " ",(D307-$U$5)^2)</f>
        <v xml:space="preserve"> </v>
      </c>
      <c r="J307" s="135" t="str">
        <f>IF(Data!$B307= 0, " ",(D307-$U$5)^3)</f>
        <v xml:space="preserve"> </v>
      </c>
      <c r="K307" s="135" t="str">
        <f>IF(Data!$B307= 0, " ",(E307-0.35)/$T$4)</f>
        <v xml:space="preserve"> </v>
      </c>
      <c r="L307" s="135" t="str">
        <f>IF(Data!$B307= 0, " ",(1-K307))</f>
        <v xml:space="preserve"> </v>
      </c>
      <c r="M307" s="135" t="str">
        <f>IF(Data!$B307= 0, " ",(1-$K307)^2)</f>
        <v xml:space="preserve"> </v>
      </c>
      <c r="N307" s="135" t="str">
        <f>IF(Data!$B307= 0, " ",(1-$K307)^3)</f>
        <v xml:space="preserve"> </v>
      </c>
      <c r="O307" s="136" t="str">
        <f>IF(Data!$B307= 0, " ",($C307*L307))</f>
        <v xml:space="preserve"> </v>
      </c>
      <c r="P307" s="136" t="str">
        <f>IF(Data!$B307= 0, " ",($C307*M307))</f>
        <v xml:space="preserve"> </v>
      </c>
      <c r="Q307" s="136" t="str">
        <f>IF(Data!$B307= 0, " ",($C307*N307))</f>
        <v xml:space="preserve"> </v>
      </c>
    </row>
    <row r="308" spans="2:17">
      <c r="B308" s="130" t="str">
        <f>IF(Data!$B308= 0, " ",Data!B308)</f>
        <v xml:space="preserve"> </v>
      </c>
      <c r="C308" s="130" t="str">
        <f>IF(Data!$B308= 0, " ",Data!C308)</f>
        <v xml:space="preserve"> </v>
      </c>
      <c r="D308" s="130" t="str">
        <f>IF(Data!$B308= 0, " ",LN(C308))</f>
        <v xml:space="preserve"> </v>
      </c>
      <c r="E308" s="130" t="str">
        <f>IF(Data!$B308= 0, " ",ROW(B308)-1)</f>
        <v xml:space="preserve"> </v>
      </c>
      <c r="F308" s="130" t="str">
        <f>IF(Data!$B308= 0, " ",($C308-$T$5)^2)</f>
        <v xml:space="preserve"> </v>
      </c>
      <c r="G308" s="130" t="str">
        <f>IF(Data!$B308= 0, " ",($C308-$T$5)^3)</f>
        <v xml:space="preserve"> </v>
      </c>
      <c r="H308" s="130" t="str">
        <f>IF(Data!$B308= 0, " ",($C308-$T$5)^4)</f>
        <v xml:space="preserve"> </v>
      </c>
      <c r="I308" s="135" t="str">
        <f>IF(Data!$B308= 0, " ",(D308-$U$5)^2)</f>
        <v xml:space="preserve"> </v>
      </c>
      <c r="J308" s="135" t="str">
        <f>IF(Data!$B308= 0, " ",(D308-$U$5)^3)</f>
        <v xml:space="preserve"> </v>
      </c>
      <c r="K308" s="135" t="str">
        <f>IF(Data!$B308= 0, " ",(E308-0.35)/$T$4)</f>
        <v xml:space="preserve"> </v>
      </c>
      <c r="L308" s="135" t="str">
        <f>IF(Data!$B308= 0, " ",(1-K308))</f>
        <v xml:space="preserve"> </v>
      </c>
      <c r="M308" s="135" t="str">
        <f>IF(Data!$B308= 0, " ",(1-$K308)^2)</f>
        <v xml:space="preserve"> </v>
      </c>
      <c r="N308" s="135" t="str">
        <f>IF(Data!$B308= 0, " ",(1-$K308)^3)</f>
        <v xml:space="preserve"> </v>
      </c>
      <c r="O308" s="136" t="str">
        <f>IF(Data!$B308= 0, " ",($C308*L308))</f>
        <v xml:space="preserve"> </v>
      </c>
      <c r="P308" s="136" t="str">
        <f>IF(Data!$B308= 0, " ",($C308*M308))</f>
        <v xml:space="preserve"> </v>
      </c>
      <c r="Q308" s="136" t="str">
        <f>IF(Data!$B308= 0, " ",($C308*N308))</f>
        <v xml:space="preserve"> </v>
      </c>
    </row>
    <row r="309" spans="2:17">
      <c r="B309" s="130" t="str">
        <f>IF(Data!$B309= 0, " ",Data!B309)</f>
        <v xml:space="preserve"> </v>
      </c>
      <c r="C309" s="130" t="str">
        <f>IF(Data!$B309= 0, " ",Data!C309)</f>
        <v xml:space="preserve"> </v>
      </c>
      <c r="D309" s="130" t="str">
        <f>IF(Data!$B309= 0, " ",LN(C309))</f>
        <v xml:space="preserve"> </v>
      </c>
      <c r="E309" s="130" t="str">
        <f>IF(Data!$B309= 0, " ",ROW(B309)-1)</f>
        <v xml:space="preserve"> </v>
      </c>
      <c r="F309" s="130" t="str">
        <f>IF(Data!$B309= 0, " ",($C309-$T$5)^2)</f>
        <v xml:space="preserve"> </v>
      </c>
      <c r="G309" s="130" t="str">
        <f>IF(Data!$B309= 0, " ",($C309-$T$5)^3)</f>
        <v xml:space="preserve"> </v>
      </c>
      <c r="H309" s="130" t="str">
        <f>IF(Data!$B309= 0, " ",($C309-$T$5)^4)</f>
        <v xml:space="preserve"> </v>
      </c>
      <c r="I309" s="135" t="str">
        <f>IF(Data!$B309= 0, " ",(D309-$U$5)^2)</f>
        <v xml:space="preserve"> </v>
      </c>
      <c r="J309" s="135" t="str">
        <f>IF(Data!$B309= 0, " ",(D309-$U$5)^3)</f>
        <v xml:space="preserve"> </v>
      </c>
      <c r="K309" s="135" t="str">
        <f>IF(Data!$B309= 0, " ",(E309-0.35)/$T$4)</f>
        <v xml:space="preserve"> </v>
      </c>
      <c r="L309" s="135" t="str">
        <f>IF(Data!$B309= 0, " ",(1-K309))</f>
        <v xml:space="preserve"> </v>
      </c>
      <c r="M309" s="135" t="str">
        <f>IF(Data!$B309= 0, " ",(1-$K309)^2)</f>
        <v xml:space="preserve"> </v>
      </c>
      <c r="N309" s="135" t="str">
        <f>IF(Data!$B309= 0, " ",(1-$K309)^3)</f>
        <v xml:space="preserve"> </v>
      </c>
      <c r="O309" s="136" t="str">
        <f>IF(Data!$B309= 0, " ",($C309*L309))</f>
        <v xml:space="preserve"> </v>
      </c>
      <c r="P309" s="136" t="str">
        <f>IF(Data!$B309= 0, " ",($C309*M309))</f>
        <v xml:space="preserve"> </v>
      </c>
      <c r="Q309" s="136" t="str">
        <f>IF(Data!$B309= 0, " ",($C309*N309))</f>
        <v xml:space="preserve"> </v>
      </c>
    </row>
    <row r="310" spans="2:17">
      <c r="B310" s="130" t="str">
        <f>IF(Data!$B310= 0, " ",Data!B310)</f>
        <v xml:space="preserve"> </v>
      </c>
      <c r="C310" s="130" t="str">
        <f>IF(Data!$B310= 0, " ",Data!C310)</f>
        <v xml:space="preserve"> </v>
      </c>
      <c r="D310" s="130" t="str">
        <f>IF(Data!$B310= 0, " ",LN(C310))</f>
        <v xml:space="preserve"> </v>
      </c>
      <c r="E310" s="130" t="str">
        <f>IF(Data!$B310= 0, " ",ROW(B310)-1)</f>
        <v xml:space="preserve"> </v>
      </c>
      <c r="F310" s="130" t="str">
        <f>IF(Data!$B310= 0, " ",($C310-$T$5)^2)</f>
        <v xml:space="preserve"> </v>
      </c>
      <c r="G310" s="130" t="str">
        <f>IF(Data!$B310= 0, " ",($C310-$T$5)^3)</f>
        <v xml:space="preserve"> </v>
      </c>
      <c r="H310" s="130" t="str">
        <f>IF(Data!$B310= 0, " ",($C310-$T$5)^4)</f>
        <v xml:space="preserve"> </v>
      </c>
      <c r="I310" s="135" t="str">
        <f>IF(Data!$B310= 0, " ",(D310-$U$5)^2)</f>
        <v xml:space="preserve"> </v>
      </c>
      <c r="J310" s="135" t="str">
        <f>IF(Data!$B310= 0, " ",(D310-$U$5)^3)</f>
        <v xml:space="preserve"> </v>
      </c>
      <c r="K310" s="135" t="str">
        <f>IF(Data!$B310= 0, " ",(E310-0.35)/$T$4)</f>
        <v xml:space="preserve"> </v>
      </c>
      <c r="L310" s="135" t="str">
        <f>IF(Data!$B310= 0, " ",(1-K310))</f>
        <v xml:space="preserve"> </v>
      </c>
      <c r="M310" s="135" t="str">
        <f>IF(Data!$B310= 0, " ",(1-$K310)^2)</f>
        <v xml:space="preserve"> </v>
      </c>
      <c r="N310" s="135" t="str">
        <f>IF(Data!$B310= 0, " ",(1-$K310)^3)</f>
        <v xml:space="preserve"> </v>
      </c>
      <c r="O310" s="136" t="str">
        <f>IF(Data!$B310= 0, " ",($C310*L310))</f>
        <v xml:space="preserve"> </v>
      </c>
      <c r="P310" s="136" t="str">
        <f>IF(Data!$B310= 0, " ",($C310*M310))</f>
        <v xml:space="preserve"> </v>
      </c>
      <c r="Q310" s="136" t="str">
        <f>IF(Data!$B310= 0, " ",($C310*N310))</f>
        <v xml:space="preserve"> </v>
      </c>
    </row>
    <row r="311" spans="2:17">
      <c r="B311" s="130" t="str">
        <f>IF(Data!$B311= 0, " ",Data!B311)</f>
        <v xml:space="preserve"> </v>
      </c>
      <c r="C311" s="130" t="str">
        <f>IF(Data!$B311= 0, " ",Data!C311)</f>
        <v xml:space="preserve"> </v>
      </c>
      <c r="D311" s="130" t="str">
        <f>IF(Data!$B311= 0, " ",LN(C311))</f>
        <v xml:space="preserve"> </v>
      </c>
      <c r="E311" s="130" t="str">
        <f>IF(Data!$B311= 0, " ",ROW(B311)-1)</f>
        <v xml:space="preserve"> </v>
      </c>
      <c r="F311" s="130" t="str">
        <f>IF(Data!$B311= 0, " ",($C311-$T$5)^2)</f>
        <v xml:space="preserve"> </v>
      </c>
      <c r="G311" s="130" t="str">
        <f>IF(Data!$B311= 0, " ",($C311-$T$5)^3)</f>
        <v xml:space="preserve"> </v>
      </c>
      <c r="H311" s="130" t="str">
        <f>IF(Data!$B311= 0, " ",($C311-$T$5)^4)</f>
        <v xml:space="preserve"> </v>
      </c>
      <c r="I311" s="135" t="str">
        <f>IF(Data!$B311= 0, " ",(D311-$U$5)^2)</f>
        <v xml:space="preserve"> </v>
      </c>
      <c r="J311" s="135" t="str">
        <f>IF(Data!$B311= 0, " ",(D311-$U$5)^3)</f>
        <v xml:space="preserve"> </v>
      </c>
      <c r="K311" s="135" t="str">
        <f>IF(Data!$B311= 0, " ",(E311-0.35)/$T$4)</f>
        <v xml:space="preserve"> </v>
      </c>
      <c r="L311" s="135" t="str">
        <f>IF(Data!$B311= 0, " ",(1-K311))</f>
        <v xml:space="preserve"> </v>
      </c>
      <c r="M311" s="135" t="str">
        <f>IF(Data!$B311= 0, " ",(1-$K311)^2)</f>
        <v xml:space="preserve"> </v>
      </c>
      <c r="N311" s="135" t="str">
        <f>IF(Data!$B311= 0, " ",(1-$K311)^3)</f>
        <v xml:space="preserve"> </v>
      </c>
      <c r="O311" s="136" t="str">
        <f>IF(Data!$B311= 0, " ",($C311*L311))</f>
        <v xml:space="preserve"> </v>
      </c>
      <c r="P311" s="136" t="str">
        <f>IF(Data!$B311= 0, " ",($C311*M311))</f>
        <v xml:space="preserve"> </v>
      </c>
      <c r="Q311" s="136" t="str">
        <f>IF(Data!$B311= 0, " ",($C311*N311))</f>
        <v xml:space="preserve"> </v>
      </c>
    </row>
    <row r="312" spans="2:17">
      <c r="B312" s="130" t="str">
        <f>IF(Data!$B312= 0, " ",Data!B312)</f>
        <v xml:space="preserve"> </v>
      </c>
      <c r="C312" s="130" t="str">
        <f>IF(Data!$B312= 0, " ",Data!C312)</f>
        <v xml:space="preserve"> </v>
      </c>
      <c r="D312" s="130" t="str">
        <f>IF(Data!$B312= 0, " ",LN(C312))</f>
        <v xml:space="preserve"> </v>
      </c>
      <c r="E312" s="130" t="str">
        <f>IF(Data!$B312= 0, " ",ROW(B312)-1)</f>
        <v xml:space="preserve"> </v>
      </c>
      <c r="F312" s="130" t="str">
        <f>IF(Data!$B312= 0, " ",($C312-$T$5)^2)</f>
        <v xml:space="preserve"> </v>
      </c>
      <c r="G312" s="130" t="str">
        <f>IF(Data!$B312= 0, " ",($C312-$T$5)^3)</f>
        <v xml:space="preserve"> </v>
      </c>
      <c r="H312" s="130" t="str">
        <f>IF(Data!$B312= 0, " ",($C312-$T$5)^4)</f>
        <v xml:space="preserve"> </v>
      </c>
      <c r="I312" s="135" t="str">
        <f>IF(Data!$B312= 0, " ",(D312-$U$5)^2)</f>
        <v xml:space="preserve"> </v>
      </c>
      <c r="J312" s="135" t="str">
        <f>IF(Data!$B312= 0, " ",(D312-$U$5)^3)</f>
        <v xml:space="preserve"> </v>
      </c>
      <c r="K312" s="135" t="str">
        <f>IF(Data!$B312= 0, " ",(E312-0.35)/$T$4)</f>
        <v xml:space="preserve"> </v>
      </c>
      <c r="L312" s="135" t="str">
        <f>IF(Data!$B312= 0, " ",(1-K312))</f>
        <v xml:space="preserve"> </v>
      </c>
      <c r="M312" s="135" t="str">
        <f>IF(Data!$B312= 0, " ",(1-$K312)^2)</f>
        <v xml:space="preserve"> </v>
      </c>
      <c r="N312" s="135" t="str">
        <f>IF(Data!$B312= 0, " ",(1-$K312)^3)</f>
        <v xml:space="preserve"> </v>
      </c>
      <c r="O312" s="136" t="str">
        <f>IF(Data!$B312= 0, " ",($C312*L312))</f>
        <v xml:space="preserve"> </v>
      </c>
      <c r="P312" s="136" t="str">
        <f>IF(Data!$B312= 0, " ",($C312*M312))</f>
        <v xml:space="preserve"> </v>
      </c>
      <c r="Q312" s="136" t="str">
        <f>IF(Data!$B312= 0, " ",($C312*N312))</f>
        <v xml:space="preserve"> </v>
      </c>
    </row>
    <row r="313" spans="2:17">
      <c r="B313" s="130" t="str">
        <f>IF(Data!$B313= 0, " ",Data!B313)</f>
        <v xml:space="preserve"> </v>
      </c>
      <c r="C313" s="130" t="str">
        <f>IF(Data!$B313= 0, " ",Data!C313)</f>
        <v xml:space="preserve"> </v>
      </c>
      <c r="D313" s="130" t="str">
        <f>IF(Data!$B313= 0, " ",LN(C313))</f>
        <v xml:space="preserve"> </v>
      </c>
      <c r="E313" s="130" t="str">
        <f>IF(Data!$B313= 0, " ",ROW(B313)-1)</f>
        <v xml:space="preserve"> </v>
      </c>
      <c r="F313" s="130" t="str">
        <f>IF(Data!$B313= 0, " ",($C313-$T$5)^2)</f>
        <v xml:space="preserve"> </v>
      </c>
      <c r="G313" s="130" t="str">
        <f>IF(Data!$B313= 0, " ",($C313-$T$5)^3)</f>
        <v xml:space="preserve"> </v>
      </c>
      <c r="H313" s="130" t="str">
        <f>IF(Data!$B313= 0, " ",($C313-$T$5)^4)</f>
        <v xml:space="preserve"> </v>
      </c>
      <c r="I313" s="135" t="str">
        <f>IF(Data!$B313= 0, " ",(D313-$U$5)^2)</f>
        <v xml:space="preserve"> </v>
      </c>
      <c r="J313" s="135" t="str">
        <f>IF(Data!$B313= 0, " ",(D313-$U$5)^3)</f>
        <v xml:space="preserve"> </v>
      </c>
      <c r="K313" s="135" t="str">
        <f>IF(Data!$B313= 0, " ",(E313-0.35)/$T$4)</f>
        <v xml:space="preserve"> </v>
      </c>
      <c r="L313" s="135" t="str">
        <f>IF(Data!$B313= 0, " ",(1-K313))</f>
        <v xml:space="preserve"> </v>
      </c>
      <c r="M313" s="135" t="str">
        <f>IF(Data!$B313= 0, " ",(1-$K313)^2)</f>
        <v xml:space="preserve"> </v>
      </c>
      <c r="N313" s="135" t="str">
        <f>IF(Data!$B313= 0, " ",(1-$K313)^3)</f>
        <v xml:space="preserve"> </v>
      </c>
      <c r="O313" s="136" t="str">
        <f>IF(Data!$B313= 0, " ",($C313*L313))</f>
        <v xml:space="preserve"> </v>
      </c>
      <c r="P313" s="136" t="str">
        <f>IF(Data!$B313= 0, " ",($C313*M313))</f>
        <v xml:space="preserve"> </v>
      </c>
      <c r="Q313" s="136" t="str">
        <f>IF(Data!$B313= 0, " ",($C313*N313))</f>
        <v xml:space="preserve"> </v>
      </c>
    </row>
    <row r="314" spans="2:17">
      <c r="B314" s="130" t="str">
        <f>IF(Data!$B314= 0, " ",Data!B314)</f>
        <v xml:space="preserve"> </v>
      </c>
      <c r="C314" s="130" t="str">
        <f>IF(Data!$B314= 0, " ",Data!C314)</f>
        <v xml:space="preserve"> </v>
      </c>
      <c r="D314" s="130" t="str">
        <f>IF(Data!$B314= 0, " ",LN(C314))</f>
        <v xml:space="preserve"> </v>
      </c>
      <c r="E314" s="130" t="str">
        <f>IF(Data!$B314= 0, " ",ROW(B314)-1)</f>
        <v xml:space="preserve"> </v>
      </c>
      <c r="F314" s="130" t="str">
        <f>IF(Data!$B314= 0, " ",($C314-$T$5)^2)</f>
        <v xml:space="preserve"> </v>
      </c>
      <c r="G314" s="130" t="str">
        <f>IF(Data!$B314= 0, " ",($C314-$T$5)^3)</f>
        <v xml:space="preserve"> </v>
      </c>
      <c r="H314" s="130" t="str">
        <f>IF(Data!$B314= 0, " ",($C314-$T$5)^4)</f>
        <v xml:space="preserve"> </v>
      </c>
      <c r="I314" s="135" t="str">
        <f>IF(Data!$B314= 0, " ",(D314-$U$5)^2)</f>
        <v xml:space="preserve"> </v>
      </c>
      <c r="J314" s="135" t="str">
        <f>IF(Data!$B314= 0, " ",(D314-$U$5)^3)</f>
        <v xml:space="preserve"> </v>
      </c>
      <c r="K314" s="135" t="str">
        <f>IF(Data!$B314= 0, " ",(E314-0.35)/$T$4)</f>
        <v xml:space="preserve"> </v>
      </c>
      <c r="L314" s="135" t="str">
        <f>IF(Data!$B314= 0, " ",(1-K314))</f>
        <v xml:space="preserve"> </v>
      </c>
      <c r="M314" s="135" t="str">
        <f>IF(Data!$B314= 0, " ",(1-$K314)^2)</f>
        <v xml:space="preserve"> </v>
      </c>
      <c r="N314" s="135" t="str">
        <f>IF(Data!$B314= 0, " ",(1-$K314)^3)</f>
        <v xml:space="preserve"> </v>
      </c>
      <c r="O314" s="136" t="str">
        <f>IF(Data!$B314= 0, " ",($C314*L314))</f>
        <v xml:space="preserve"> </v>
      </c>
      <c r="P314" s="136" t="str">
        <f>IF(Data!$B314= 0, " ",($C314*M314))</f>
        <v xml:space="preserve"> </v>
      </c>
      <c r="Q314" s="136" t="str">
        <f>IF(Data!$B314= 0, " ",($C314*N314))</f>
        <v xml:space="preserve"> </v>
      </c>
    </row>
    <row r="315" spans="2:17">
      <c r="B315" s="130" t="str">
        <f>IF(Data!$B315= 0, " ",Data!B315)</f>
        <v xml:space="preserve"> </v>
      </c>
      <c r="C315" s="130" t="str">
        <f>IF(Data!$B315= 0, " ",Data!C315)</f>
        <v xml:space="preserve"> </v>
      </c>
      <c r="D315" s="130" t="str">
        <f>IF(Data!$B315= 0, " ",LN(C315))</f>
        <v xml:space="preserve"> </v>
      </c>
      <c r="E315" s="130" t="str">
        <f>IF(Data!$B315= 0, " ",ROW(B315)-1)</f>
        <v xml:space="preserve"> </v>
      </c>
      <c r="F315" s="130" t="str">
        <f>IF(Data!$B315= 0, " ",($C315-$T$5)^2)</f>
        <v xml:space="preserve"> </v>
      </c>
      <c r="G315" s="130" t="str">
        <f>IF(Data!$B315= 0, " ",($C315-$T$5)^3)</f>
        <v xml:space="preserve"> </v>
      </c>
      <c r="H315" s="130" t="str">
        <f>IF(Data!$B315= 0, " ",($C315-$T$5)^4)</f>
        <v xml:space="preserve"> </v>
      </c>
      <c r="I315" s="135" t="str">
        <f>IF(Data!$B315= 0, " ",(D315-$U$5)^2)</f>
        <v xml:space="preserve"> </v>
      </c>
      <c r="J315" s="135" t="str">
        <f>IF(Data!$B315= 0, " ",(D315-$U$5)^3)</f>
        <v xml:space="preserve"> </v>
      </c>
      <c r="K315" s="135" t="str">
        <f>IF(Data!$B315= 0, " ",(E315-0.35)/$T$4)</f>
        <v xml:space="preserve"> </v>
      </c>
      <c r="L315" s="135" t="str">
        <f>IF(Data!$B315= 0, " ",(1-K315))</f>
        <v xml:space="preserve"> </v>
      </c>
      <c r="M315" s="135" t="str">
        <f>IF(Data!$B315= 0, " ",(1-$K315)^2)</f>
        <v xml:space="preserve"> </v>
      </c>
      <c r="N315" s="135" t="str">
        <f>IF(Data!$B315= 0, " ",(1-$K315)^3)</f>
        <v xml:space="preserve"> </v>
      </c>
      <c r="O315" s="136" t="str">
        <f>IF(Data!$B315= 0, " ",($C315*L315))</f>
        <v xml:space="preserve"> </v>
      </c>
      <c r="P315" s="136" t="str">
        <f>IF(Data!$B315= 0, " ",($C315*M315))</f>
        <v xml:space="preserve"> </v>
      </c>
      <c r="Q315" s="136" t="str">
        <f>IF(Data!$B315= 0, " ",($C315*N315))</f>
        <v xml:space="preserve"> </v>
      </c>
    </row>
    <row r="316" spans="2:17">
      <c r="B316" s="130" t="str">
        <f>IF(Data!$B316= 0, " ",Data!B316)</f>
        <v xml:space="preserve"> </v>
      </c>
      <c r="C316" s="130" t="str">
        <f>IF(Data!$B316= 0, " ",Data!C316)</f>
        <v xml:space="preserve"> </v>
      </c>
      <c r="D316" s="130" t="str">
        <f>IF(Data!$B316= 0, " ",LN(C316))</f>
        <v xml:space="preserve"> </v>
      </c>
      <c r="E316" s="130" t="str">
        <f>IF(Data!$B316= 0, " ",ROW(B316)-1)</f>
        <v xml:space="preserve"> </v>
      </c>
      <c r="F316" s="130" t="str">
        <f>IF(Data!$B316= 0, " ",($C316-$T$5)^2)</f>
        <v xml:space="preserve"> </v>
      </c>
      <c r="G316" s="130" t="str">
        <f>IF(Data!$B316= 0, " ",($C316-$T$5)^3)</f>
        <v xml:space="preserve"> </v>
      </c>
      <c r="H316" s="130" t="str">
        <f>IF(Data!$B316= 0, " ",($C316-$T$5)^4)</f>
        <v xml:space="preserve"> </v>
      </c>
      <c r="I316" s="135" t="str">
        <f>IF(Data!$B316= 0, " ",(D316-$U$5)^2)</f>
        <v xml:space="preserve"> </v>
      </c>
      <c r="J316" s="135" t="str">
        <f>IF(Data!$B316= 0, " ",(D316-$U$5)^3)</f>
        <v xml:space="preserve"> </v>
      </c>
      <c r="K316" s="135" t="str">
        <f>IF(Data!$B316= 0, " ",(E316-0.35)/$T$4)</f>
        <v xml:space="preserve"> </v>
      </c>
      <c r="L316" s="135" t="str">
        <f>IF(Data!$B316= 0, " ",(1-K316))</f>
        <v xml:space="preserve"> </v>
      </c>
      <c r="M316" s="135" t="str">
        <f>IF(Data!$B316= 0, " ",(1-$K316)^2)</f>
        <v xml:space="preserve"> </v>
      </c>
      <c r="N316" s="135" t="str">
        <f>IF(Data!$B316= 0, " ",(1-$K316)^3)</f>
        <v xml:space="preserve"> </v>
      </c>
      <c r="O316" s="136" t="str">
        <f>IF(Data!$B316= 0, " ",($C316*L316))</f>
        <v xml:space="preserve"> </v>
      </c>
      <c r="P316" s="136" t="str">
        <f>IF(Data!$B316= 0, " ",($C316*M316))</f>
        <v xml:space="preserve"> </v>
      </c>
      <c r="Q316" s="136" t="str">
        <f>IF(Data!$B316= 0, " ",($C316*N316))</f>
        <v xml:space="preserve"> </v>
      </c>
    </row>
    <row r="317" spans="2:17">
      <c r="B317" s="130" t="str">
        <f>IF(Data!$B317= 0, " ",Data!B317)</f>
        <v xml:space="preserve"> </v>
      </c>
      <c r="C317" s="130" t="str">
        <f>IF(Data!$B317= 0, " ",Data!C317)</f>
        <v xml:space="preserve"> </v>
      </c>
      <c r="D317" s="130" t="str">
        <f>IF(Data!$B317= 0, " ",LN(C317))</f>
        <v xml:space="preserve"> </v>
      </c>
      <c r="E317" s="130" t="str">
        <f>IF(Data!$B317= 0, " ",ROW(B317)-1)</f>
        <v xml:space="preserve"> </v>
      </c>
      <c r="F317" s="130" t="str">
        <f>IF(Data!$B317= 0, " ",($C317-$T$5)^2)</f>
        <v xml:space="preserve"> </v>
      </c>
      <c r="G317" s="130" t="str">
        <f>IF(Data!$B317= 0, " ",($C317-$T$5)^3)</f>
        <v xml:space="preserve"> </v>
      </c>
      <c r="H317" s="130" t="str">
        <f>IF(Data!$B317= 0, " ",($C317-$T$5)^4)</f>
        <v xml:space="preserve"> </v>
      </c>
      <c r="I317" s="135" t="str">
        <f>IF(Data!$B317= 0, " ",(D317-$U$5)^2)</f>
        <v xml:space="preserve"> </v>
      </c>
      <c r="J317" s="135" t="str">
        <f>IF(Data!$B317= 0, " ",(D317-$U$5)^3)</f>
        <v xml:space="preserve"> </v>
      </c>
      <c r="K317" s="135" t="str">
        <f>IF(Data!$B317= 0, " ",(E317-0.35)/$T$4)</f>
        <v xml:space="preserve"> </v>
      </c>
      <c r="L317" s="135" t="str">
        <f>IF(Data!$B317= 0, " ",(1-K317))</f>
        <v xml:space="preserve"> </v>
      </c>
      <c r="M317" s="135" t="str">
        <f>IF(Data!$B317= 0, " ",(1-$K317)^2)</f>
        <v xml:space="preserve"> </v>
      </c>
      <c r="N317" s="135" t="str">
        <f>IF(Data!$B317= 0, " ",(1-$K317)^3)</f>
        <v xml:space="preserve"> </v>
      </c>
      <c r="O317" s="136" t="str">
        <f>IF(Data!$B317= 0, " ",($C317*L317))</f>
        <v xml:space="preserve"> </v>
      </c>
      <c r="P317" s="136" t="str">
        <f>IF(Data!$B317= 0, " ",($C317*M317))</f>
        <v xml:space="preserve"> </v>
      </c>
      <c r="Q317" s="136" t="str">
        <f>IF(Data!$B317= 0, " ",($C317*N317))</f>
        <v xml:space="preserve"> </v>
      </c>
    </row>
    <row r="318" spans="2:17">
      <c r="B318" s="130" t="str">
        <f>IF(Data!$B318= 0, " ",Data!B318)</f>
        <v xml:space="preserve"> </v>
      </c>
      <c r="C318" s="130" t="str">
        <f>IF(Data!$B318= 0, " ",Data!C318)</f>
        <v xml:space="preserve"> </v>
      </c>
      <c r="D318" s="130" t="str">
        <f>IF(Data!$B318= 0, " ",LN(C318))</f>
        <v xml:space="preserve"> </v>
      </c>
      <c r="E318" s="130" t="str">
        <f>IF(Data!$B318= 0, " ",ROW(B318)-1)</f>
        <v xml:space="preserve"> </v>
      </c>
      <c r="F318" s="130" t="str">
        <f>IF(Data!$B318= 0, " ",($C318-$T$5)^2)</f>
        <v xml:space="preserve"> </v>
      </c>
      <c r="G318" s="130" t="str">
        <f>IF(Data!$B318= 0, " ",($C318-$T$5)^3)</f>
        <v xml:space="preserve"> </v>
      </c>
      <c r="H318" s="130" t="str">
        <f>IF(Data!$B318= 0, " ",($C318-$T$5)^4)</f>
        <v xml:space="preserve"> </v>
      </c>
      <c r="I318" s="135" t="str">
        <f>IF(Data!$B318= 0, " ",(D318-$U$5)^2)</f>
        <v xml:space="preserve"> </v>
      </c>
      <c r="J318" s="135" t="str">
        <f>IF(Data!$B318= 0, " ",(D318-$U$5)^3)</f>
        <v xml:space="preserve"> </v>
      </c>
      <c r="K318" s="135" t="str">
        <f>IF(Data!$B318= 0, " ",(E318-0.35)/$T$4)</f>
        <v xml:space="preserve"> </v>
      </c>
      <c r="L318" s="135" t="str">
        <f>IF(Data!$B318= 0, " ",(1-K318))</f>
        <v xml:space="preserve"> </v>
      </c>
      <c r="M318" s="135" t="str">
        <f>IF(Data!$B318= 0, " ",(1-$K318)^2)</f>
        <v xml:space="preserve"> </v>
      </c>
      <c r="N318" s="135" t="str">
        <f>IF(Data!$B318= 0, " ",(1-$K318)^3)</f>
        <v xml:space="preserve"> </v>
      </c>
      <c r="O318" s="136" t="str">
        <f>IF(Data!$B318= 0, " ",($C318*L318))</f>
        <v xml:space="preserve"> </v>
      </c>
      <c r="P318" s="136" t="str">
        <f>IF(Data!$B318= 0, " ",($C318*M318))</f>
        <v xml:space="preserve"> </v>
      </c>
      <c r="Q318" s="136" t="str">
        <f>IF(Data!$B318= 0, " ",($C318*N318))</f>
        <v xml:space="preserve"> </v>
      </c>
    </row>
    <row r="319" spans="2:17">
      <c r="B319" s="130" t="str">
        <f>IF(Data!$B319= 0, " ",Data!B319)</f>
        <v xml:space="preserve"> </v>
      </c>
      <c r="C319" s="130" t="str">
        <f>IF(Data!$B319= 0, " ",Data!C319)</f>
        <v xml:space="preserve"> </v>
      </c>
      <c r="D319" s="130" t="str">
        <f>IF(Data!$B319= 0, " ",LN(C319))</f>
        <v xml:space="preserve"> </v>
      </c>
      <c r="E319" s="130" t="str">
        <f>IF(Data!$B319= 0, " ",ROW(B319)-1)</f>
        <v xml:space="preserve"> </v>
      </c>
      <c r="F319" s="130" t="str">
        <f>IF(Data!$B319= 0, " ",($C319-$T$5)^2)</f>
        <v xml:space="preserve"> </v>
      </c>
      <c r="G319" s="130" t="str">
        <f>IF(Data!$B319= 0, " ",($C319-$T$5)^3)</f>
        <v xml:space="preserve"> </v>
      </c>
      <c r="H319" s="130" t="str">
        <f>IF(Data!$B319= 0, " ",($C319-$T$5)^4)</f>
        <v xml:space="preserve"> </v>
      </c>
      <c r="I319" s="135" t="str">
        <f>IF(Data!$B319= 0, " ",(D319-$U$5)^2)</f>
        <v xml:space="preserve"> </v>
      </c>
      <c r="J319" s="135" t="str">
        <f>IF(Data!$B319= 0, " ",(D319-$U$5)^3)</f>
        <v xml:space="preserve"> </v>
      </c>
      <c r="K319" s="135" t="str">
        <f>IF(Data!$B319= 0, " ",(E319-0.35)/$T$4)</f>
        <v xml:space="preserve"> </v>
      </c>
      <c r="L319" s="135" t="str">
        <f>IF(Data!$B319= 0, " ",(1-K319))</f>
        <v xml:space="preserve"> </v>
      </c>
      <c r="M319" s="135" t="str">
        <f>IF(Data!$B319= 0, " ",(1-$K319)^2)</f>
        <v xml:space="preserve"> </v>
      </c>
      <c r="N319" s="135" t="str">
        <f>IF(Data!$B319= 0, " ",(1-$K319)^3)</f>
        <v xml:space="preserve"> </v>
      </c>
      <c r="O319" s="136" t="str">
        <f>IF(Data!$B319= 0, " ",($C319*L319))</f>
        <v xml:space="preserve"> </v>
      </c>
      <c r="P319" s="136" t="str">
        <f>IF(Data!$B319= 0, " ",($C319*M319))</f>
        <v xml:space="preserve"> </v>
      </c>
      <c r="Q319" s="136" t="str">
        <f>IF(Data!$B319= 0, " ",($C319*N319))</f>
        <v xml:space="preserve"> </v>
      </c>
    </row>
    <row r="320" spans="2:17">
      <c r="B320" s="130" t="str">
        <f>IF(Data!$B320= 0, " ",Data!B320)</f>
        <v xml:space="preserve"> </v>
      </c>
      <c r="C320" s="130" t="str">
        <f>IF(Data!$B320= 0, " ",Data!C320)</f>
        <v xml:space="preserve"> </v>
      </c>
      <c r="D320" s="130" t="str">
        <f>IF(Data!$B320= 0, " ",LN(C320))</f>
        <v xml:space="preserve"> </v>
      </c>
      <c r="E320" s="130" t="str">
        <f>IF(Data!$B320= 0, " ",ROW(B320)-1)</f>
        <v xml:space="preserve"> </v>
      </c>
      <c r="F320" s="130" t="str">
        <f>IF(Data!$B320= 0, " ",($C320-$T$5)^2)</f>
        <v xml:space="preserve"> </v>
      </c>
      <c r="G320" s="130" t="str">
        <f>IF(Data!$B320= 0, " ",($C320-$T$5)^3)</f>
        <v xml:space="preserve"> </v>
      </c>
      <c r="H320" s="130" t="str">
        <f>IF(Data!$B320= 0, " ",($C320-$T$5)^4)</f>
        <v xml:space="preserve"> </v>
      </c>
      <c r="I320" s="135" t="str">
        <f>IF(Data!$B320= 0, " ",(D320-$U$5)^2)</f>
        <v xml:space="preserve"> </v>
      </c>
      <c r="J320" s="135" t="str">
        <f>IF(Data!$B320= 0, " ",(D320-$U$5)^3)</f>
        <v xml:space="preserve"> </v>
      </c>
      <c r="K320" s="135" t="str">
        <f>IF(Data!$B320= 0, " ",(E320-0.35)/$T$4)</f>
        <v xml:space="preserve"> </v>
      </c>
      <c r="L320" s="135" t="str">
        <f>IF(Data!$B320= 0, " ",(1-K320))</f>
        <v xml:space="preserve"> </v>
      </c>
      <c r="M320" s="135" t="str">
        <f>IF(Data!$B320= 0, " ",(1-$K320)^2)</f>
        <v xml:space="preserve"> </v>
      </c>
      <c r="N320" s="135" t="str">
        <f>IF(Data!$B320= 0, " ",(1-$K320)^3)</f>
        <v xml:space="preserve"> </v>
      </c>
      <c r="O320" s="136" t="str">
        <f>IF(Data!$B320= 0, " ",($C320*L320))</f>
        <v xml:space="preserve"> </v>
      </c>
      <c r="P320" s="136" t="str">
        <f>IF(Data!$B320= 0, " ",($C320*M320))</f>
        <v xml:space="preserve"> </v>
      </c>
      <c r="Q320" s="136" t="str">
        <f>IF(Data!$B320= 0, " ",($C320*N320))</f>
        <v xml:space="preserve"> </v>
      </c>
    </row>
    <row r="321" spans="2:17">
      <c r="B321" s="130" t="str">
        <f>IF(Data!$B321= 0, " ",Data!B321)</f>
        <v xml:space="preserve"> </v>
      </c>
      <c r="C321" s="130" t="str">
        <f>IF(Data!$B321= 0, " ",Data!C321)</f>
        <v xml:space="preserve"> </v>
      </c>
      <c r="D321" s="130" t="str">
        <f>IF(Data!$B321= 0, " ",LN(C321))</f>
        <v xml:space="preserve"> </v>
      </c>
      <c r="E321" s="130" t="str">
        <f>IF(Data!$B321= 0, " ",ROW(B321)-1)</f>
        <v xml:space="preserve"> </v>
      </c>
      <c r="F321" s="130" t="str">
        <f>IF(Data!$B321= 0, " ",($C321-$T$5)^2)</f>
        <v xml:space="preserve"> </v>
      </c>
      <c r="G321" s="130" t="str">
        <f>IF(Data!$B321= 0, " ",($C321-$T$5)^3)</f>
        <v xml:space="preserve"> </v>
      </c>
      <c r="H321" s="130" t="str">
        <f>IF(Data!$B321= 0, " ",($C321-$T$5)^4)</f>
        <v xml:space="preserve"> </v>
      </c>
      <c r="I321" s="135" t="str">
        <f>IF(Data!$B321= 0, " ",(D321-$U$5)^2)</f>
        <v xml:space="preserve"> </v>
      </c>
      <c r="J321" s="135" t="str">
        <f>IF(Data!$B321= 0, " ",(D321-$U$5)^3)</f>
        <v xml:space="preserve"> </v>
      </c>
      <c r="K321" s="135" t="str">
        <f>IF(Data!$B321= 0, " ",(E321-0.35)/$T$4)</f>
        <v xml:space="preserve"> </v>
      </c>
      <c r="L321" s="135" t="str">
        <f>IF(Data!$B321= 0, " ",(1-K321))</f>
        <v xml:space="preserve"> </v>
      </c>
      <c r="M321" s="135" t="str">
        <f>IF(Data!$B321= 0, " ",(1-$K321)^2)</f>
        <v xml:space="preserve"> </v>
      </c>
      <c r="N321" s="135" t="str">
        <f>IF(Data!$B321= 0, " ",(1-$K321)^3)</f>
        <v xml:space="preserve"> </v>
      </c>
      <c r="O321" s="136" t="str">
        <f>IF(Data!$B321= 0, " ",($C321*L321))</f>
        <v xml:space="preserve"> </v>
      </c>
      <c r="P321" s="136" t="str">
        <f>IF(Data!$B321= 0, " ",($C321*M321))</f>
        <v xml:space="preserve"> </v>
      </c>
      <c r="Q321" s="136" t="str">
        <f>IF(Data!$B321= 0, " ",($C321*N321))</f>
        <v xml:space="preserve"> </v>
      </c>
    </row>
    <row r="322" spans="2:17">
      <c r="B322" s="130" t="str">
        <f>IF(Data!$B322= 0, " ",Data!B322)</f>
        <v xml:space="preserve"> </v>
      </c>
      <c r="C322" s="130" t="str">
        <f>IF(Data!$B322= 0, " ",Data!C322)</f>
        <v xml:space="preserve"> </v>
      </c>
      <c r="D322" s="130" t="str">
        <f>IF(Data!$B322= 0, " ",LN(C322))</f>
        <v xml:space="preserve"> </v>
      </c>
      <c r="E322" s="130" t="str">
        <f>IF(Data!$B322= 0, " ",ROW(B322)-1)</f>
        <v xml:space="preserve"> </v>
      </c>
      <c r="F322" s="130" t="str">
        <f>IF(Data!$B322= 0, " ",($C322-$T$5)^2)</f>
        <v xml:space="preserve"> </v>
      </c>
      <c r="G322" s="130" t="str">
        <f>IF(Data!$B322= 0, " ",($C322-$T$5)^3)</f>
        <v xml:space="preserve"> </v>
      </c>
      <c r="H322" s="130" t="str">
        <f>IF(Data!$B322= 0, " ",($C322-$T$5)^4)</f>
        <v xml:space="preserve"> </v>
      </c>
      <c r="I322" s="135" t="str">
        <f>IF(Data!$B322= 0, " ",(D322-$U$5)^2)</f>
        <v xml:space="preserve"> </v>
      </c>
      <c r="J322" s="135" t="str">
        <f>IF(Data!$B322= 0, " ",(D322-$U$5)^3)</f>
        <v xml:space="preserve"> </v>
      </c>
      <c r="K322" s="135" t="str">
        <f>IF(Data!$B322= 0, " ",(E322-0.35)/$T$4)</f>
        <v xml:space="preserve"> </v>
      </c>
      <c r="L322" s="135" t="str">
        <f>IF(Data!$B322= 0, " ",(1-K322))</f>
        <v xml:space="preserve"> </v>
      </c>
      <c r="M322" s="135" t="str">
        <f>IF(Data!$B322= 0, " ",(1-$K322)^2)</f>
        <v xml:space="preserve"> </v>
      </c>
      <c r="N322" s="135" t="str">
        <f>IF(Data!$B322= 0, " ",(1-$K322)^3)</f>
        <v xml:space="preserve"> </v>
      </c>
      <c r="O322" s="136" t="str">
        <f>IF(Data!$B322= 0, " ",($C322*L322))</f>
        <v xml:space="preserve"> </v>
      </c>
      <c r="P322" s="136" t="str">
        <f>IF(Data!$B322= 0, " ",($C322*M322))</f>
        <v xml:space="preserve"> </v>
      </c>
      <c r="Q322" s="136" t="str">
        <f>IF(Data!$B322= 0, " ",($C322*N322))</f>
        <v xml:space="preserve"> </v>
      </c>
    </row>
    <row r="323" spans="2:17">
      <c r="B323" s="130" t="str">
        <f>IF(Data!$B323= 0, " ",Data!B323)</f>
        <v xml:space="preserve"> </v>
      </c>
      <c r="C323" s="130" t="str">
        <f>IF(Data!$B323= 0, " ",Data!C323)</f>
        <v xml:space="preserve"> </v>
      </c>
      <c r="D323" s="130" t="str">
        <f>IF(Data!$B323= 0, " ",LN(C323))</f>
        <v xml:space="preserve"> </v>
      </c>
      <c r="E323" s="130" t="str">
        <f>IF(Data!$B323= 0, " ",ROW(B323)-1)</f>
        <v xml:space="preserve"> </v>
      </c>
      <c r="F323" s="130" t="str">
        <f>IF(Data!$B323= 0, " ",($C323-$T$5)^2)</f>
        <v xml:space="preserve"> </v>
      </c>
      <c r="G323" s="130" t="str">
        <f>IF(Data!$B323= 0, " ",($C323-$T$5)^3)</f>
        <v xml:space="preserve"> </v>
      </c>
      <c r="H323" s="130" t="str">
        <f>IF(Data!$B323= 0, " ",($C323-$T$5)^4)</f>
        <v xml:space="preserve"> </v>
      </c>
      <c r="I323" s="135" t="str">
        <f>IF(Data!$B323= 0, " ",(D323-$U$5)^2)</f>
        <v xml:space="preserve"> </v>
      </c>
      <c r="J323" s="135" t="str">
        <f>IF(Data!$B323= 0, " ",(D323-$U$5)^3)</f>
        <v xml:space="preserve"> </v>
      </c>
      <c r="K323" s="135" t="str">
        <f>IF(Data!$B323= 0, " ",(E323-0.35)/$T$4)</f>
        <v xml:space="preserve"> </v>
      </c>
      <c r="L323" s="135" t="str">
        <f>IF(Data!$B323= 0, " ",(1-K323))</f>
        <v xml:space="preserve"> </v>
      </c>
      <c r="M323" s="135" t="str">
        <f>IF(Data!$B323= 0, " ",(1-$K323)^2)</f>
        <v xml:space="preserve"> </v>
      </c>
      <c r="N323" s="135" t="str">
        <f>IF(Data!$B323= 0, " ",(1-$K323)^3)</f>
        <v xml:space="preserve"> </v>
      </c>
      <c r="O323" s="136" t="str">
        <f>IF(Data!$B323= 0, " ",($C323*L323))</f>
        <v xml:space="preserve"> </v>
      </c>
      <c r="P323" s="136" t="str">
        <f>IF(Data!$B323= 0, " ",($C323*M323))</f>
        <v xml:space="preserve"> </v>
      </c>
      <c r="Q323" s="136" t="str">
        <f>IF(Data!$B323= 0, " ",($C323*N323))</f>
        <v xml:space="preserve"> </v>
      </c>
    </row>
    <row r="324" spans="2:17">
      <c r="B324" s="130" t="str">
        <f>IF(Data!$B324= 0, " ",Data!B324)</f>
        <v xml:space="preserve"> </v>
      </c>
      <c r="C324" s="130" t="str">
        <f>IF(Data!$B324= 0, " ",Data!C324)</f>
        <v xml:space="preserve"> </v>
      </c>
      <c r="D324" s="130" t="str">
        <f>IF(Data!$B324= 0, " ",LN(C324))</f>
        <v xml:space="preserve"> </v>
      </c>
      <c r="E324" s="130" t="str">
        <f>IF(Data!$B324= 0, " ",ROW(B324)-1)</f>
        <v xml:space="preserve"> </v>
      </c>
      <c r="F324" s="130" t="str">
        <f>IF(Data!$B324= 0, " ",($C324-$T$5)^2)</f>
        <v xml:space="preserve"> </v>
      </c>
      <c r="G324" s="130" t="str">
        <f>IF(Data!$B324= 0, " ",($C324-$T$5)^3)</f>
        <v xml:space="preserve"> </v>
      </c>
      <c r="H324" s="130" t="str">
        <f>IF(Data!$B324= 0, " ",($C324-$T$5)^4)</f>
        <v xml:space="preserve"> </v>
      </c>
      <c r="I324" s="135" t="str">
        <f>IF(Data!$B324= 0, " ",(D324-$U$5)^2)</f>
        <v xml:space="preserve"> </v>
      </c>
      <c r="J324" s="135" t="str">
        <f>IF(Data!$B324= 0, " ",(D324-$U$5)^3)</f>
        <v xml:space="preserve"> </v>
      </c>
      <c r="K324" s="135" t="str">
        <f>IF(Data!$B324= 0, " ",(E324-0.35)/$T$4)</f>
        <v xml:space="preserve"> </v>
      </c>
      <c r="L324" s="135" t="str">
        <f>IF(Data!$B324= 0, " ",(1-K324))</f>
        <v xml:space="preserve"> </v>
      </c>
      <c r="M324" s="135" t="str">
        <f>IF(Data!$B324= 0, " ",(1-$K324)^2)</f>
        <v xml:space="preserve"> </v>
      </c>
      <c r="N324" s="135" t="str">
        <f>IF(Data!$B324= 0, " ",(1-$K324)^3)</f>
        <v xml:space="preserve"> </v>
      </c>
      <c r="O324" s="136" t="str">
        <f>IF(Data!$B324= 0, " ",($C324*L324))</f>
        <v xml:space="preserve"> </v>
      </c>
      <c r="P324" s="136" t="str">
        <f>IF(Data!$B324= 0, " ",($C324*M324))</f>
        <v xml:space="preserve"> </v>
      </c>
      <c r="Q324" s="136" t="str">
        <f>IF(Data!$B324= 0, " ",($C324*N324))</f>
        <v xml:space="preserve"> </v>
      </c>
    </row>
    <row r="325" spans="2:17">
      <c r="B325" s="130" t="str">
        <f>IF(Data!$B325= 0, " ",Data!B325)</f>
        <v xml:space="preserve"> </v>
      </c>
      <c r="C325" s="130" t="str">
        <f>IF(Data!$B325= 0, " ",Data!C325)</f>
        <v xml:space="preserve"> </v>
      </c>
      <c r="D325" s="130" t="str">
        <f>IF(Data!$B325= 0, " ",LN(C325))</f>
        <v xml:space="preserve"> </v>
      </c>
      <c r="E325" s="130" t="str">
        <f>IF(Data!$B325= 0, " ",ROW(B325)-1)</f>
        <v xml:space="preserve"> </v>
      </c>
      <c r="F325" s="130" t="str">
        <f>IF(Data!$B325= 0, " ",($C325-$T$5)^2)</f>
        <v xml:space="preserve"> </v>
      </c>
      <c r="G325" s="130" t="str">
        <f>IF(Data!$B325= 0, " ",($C325-$T$5)^3)</f>
        <v xml:space="preserve"> </v>
      </c>
      <c r="H325" s="130" t="str">
        <f>IF(Data!$B325= 0, " ",($C325-$T$5)^4)</f>
        <v xml:space="preserve"> </v>
      </c>
      <c r="I325" s="135" t="str">
        <f>IF(Data!$B325= 0, " ",(D325-$U$5)^2)</f>
        <v xml:space="preserve"> </v>
      </c>
      <c r="J325" s="135" t="str">
        <f>IF(Data!$B325= 0, " ",(D325-$U$5)^3)</f>
        <v xml:space="preserve"> </v>
      </c>
      <c r="K325" s="135" t="str">
        <f>IF(Data!$B325= 0, " ",(E325-0.35)/$T$4)</f>
        <v xml:space="preserve"> </v>
      </c>
      <c r="L325" s="135" t="str">
        <f>IF(Data!$B325= 0, " ",(1-K325))</f>
        <v xml:space="preserve"> </v>
      </c>
      <c r="M325" s="135" t="str">
        <f>IF(Data!$B325= 0, " ",(1-$K325)^2)</f>
        <v xml:space="preserve"> </v>
      </c>
      <c r="N325" s="135" t="str">
        <f>IF(Data!$B325= 0, " ",(1-$K325)^3)</f>
        <v xml:space="preserve"> </v>
      </c>
      <c r="O325" s="136" t="str">
        <f>IF(Data!$B325= 0, " ",($C325*L325))</f>
        <v xml:space="preserve"> </v>
      </c>
      <c r="P325" s="136" t="str">
        <f>IF(Data!$B325= 0, " ",($C325*M325))</f>
        <v xml:space="preserve"> </v>
      </c>
      <c r="Q325" s="136" t="str">
        <f>IF(Data!$B325= 0, " ",($C325*N325))</f>
        <v xml:space="preserve"> </v>
      </c>
    </row>
    <row r="326" spans="2:17">
      <c r="B326" s="130" t="str">
        <f>IF(Data!$B326= 0, " ",Data!B326)</f>
        <v xml:space="preserve"> </v>
      </c>
      <c r="C326" s="130" t="str">
        <f>IF(Data!$B326= 0, " ",Data!C326)</f>
        <v xml:space="preserve"> </v>
      </c>
      <c r="D326" s="130" t="str">
        <f>IF(Data!$B326= 0, " ",LN(C326))</f>
        <v xml:space="preserve"> </v>
      </c>
      <c r="E326" s="130" t="str">
        <f>IF(Data!$B326= 0, " ",ROW(B326)-1)</f>
        <v xml:space="preserve"> </v>
      </c>
      <c r="F326" s="130" t="str">
        <f>IF(Data!$B326= 0, " ",($C326-$T$5)^2)</f>
        <v xml:space="preserve"> </v>
      </c>
      <c r="G326" s="130" t="str">
        <f>IF(Data!$B326= 0, " ",($C326-$T$5)^3)</f>
        <v xml:space="preserve"> </v>
      </c>
      <c r="H326" s="130" t="str">
        <f>IF(Data!$B326= 0, " ",($C326-$T$5)^4)</f>
        <v xml:space="preserve"> </v>
      </c>
      <c r="I326" s="135" t="str">
        <f>IF(Data!$B326= 0, " ",(D326-$U$5)^2)</f>
        <v xml:space="preserve"> </v>
      </c>
      <c r="J326" s="135" t="str">
        <f>IF(Data!$B326= 0, " ",(D326-$U$5)^3)</f>
        <v xml:space="preserve"> </v>
      </c>
      <c r="K326" s="135" t="str">
        <f>IF(Data!$B326= 0, " ",(E326-0.35)/$T$4)</f>
        <v xml:space="preserve"> </v>
      </c>
      <c r="L326" s="135" t="str">
        <f>IF(Data!$B326= 0, " ",(1-K326))</f>
        <v xml:space="preserve"> </v>
      </c>
      <c r="M326" s="135" t="str">
        <f>IF(Data!$B326= 0, " ",(1-$K326)^2)</f>
        <v xml:space="preserve"> </v>
      </c>
      <c r="N326" s="135" t="str">
        <f>IF(Data!$B326= 0, " ",(1-$K326)^3)</f>
        <v xml:space="preserve"> </v>
      </c>
      <c r="O326" s="136" t="str">
        <f>IF(Data!$B326= 0, " ",($C326*L326))</f>
        <v xml:space="preserve"> </v>
      </c>
      <c r="P326" s="136" t="str">
        <f>IF(Data!$B326= 0, " ",($C326*M326))</f>
        <v xml:space="preserve"> </v>
      </c>
      <c r="Q326" s="136" t="str">
        <f>IF(Data!$B326= 0, " ",($C326*N326))</f>
        <v xml:space="preserve"> </v>
      </c>
    </row>
    <row r="327" spans="2:17">
      <c r="B327" s="130" t="str">
        <f>IF(Data!$B327= 0, " ",Data!B327)</f>
        <v xml:space="preserve"> </v>
      </c>
      <c r="C327" s="130" t="str">
        <f>IF(Data!$B327= 0, " ",Data!C327)</f>
        <v xml:space="preserve"> </v>
      </c>
      <c r="D327" s="130" t="str">
        <f>IF(Data!$B327= 0, " ",LN(C327))</f>
        <v xml:space="preserve"> </v>
      </c>
      <c r="E327" s="130" t="str">
        <f>IF(Data!$B327= 0, " ",ROW(B327)-1)</f>
        <v xml:space="preserve"> </v>
      </c>
      <c r="F327" s="130" t="str">
        <f>IF(Data!$B327= 0, " ",($C327-$T$5)^2)</f>
        <v xml:space="preserve"> </v>
      </c>
      <c r="G327" s="130" t="str">
        <f>IF(Data!$B327= 0, " ",($C327-$T$5)^3)</f>
        <v xml:space="preserve"> </v>
      </c>
      <c r="H327" s="130" t="str">
        <f>IF(Data!$B327= 0, " ",($C327-$T$5)^4)</f>
        <v xml:space="preserve"> </v>
      </c>
      <c r="I327" s="135" t="str">
        <f>IF(Data!$B327= 0, " ",(D327-$U$5)^2)</f>
        <v xml:space="preserve"> </v>
      </c>
      <c r="J327" s="135" t="str">
        <f>IF(Data!$B327= 0, " ",(D327-$U$5)^3)</f>
        <v xml:space="preserve"> </v>
      </c>
      <c r="K327" s="135" t="str">
        <f>IF(Data!$B327= 0, " ",(E327-0.35)/$T$4)</f>
        <v xml:space="preserve"> </v>
      </c>
      <c r="L327" s="135" t="str">
        <f>IF(Data!$B327= 0, " ",(1-K327))</f>
        <v xml:space="preserve"> </v>
      </c>
      <c r="M327" s="135" t="str">
        <f>IF(Data!$B327= 0, " ",(1-$K327)^2)</f>
        <v xml:space="preserve"> </v>
      </c>
      <c r="N327" s="135" t="str">
        <f>IF(Data!$B327= 0, " ",(1-$K327)^3)</f>
        <v xml:space="preserve"> </v>
      </c>
      <c r="O327" s="136" t="str">
        <f>IF(Data!$B327= 0, " ",($C327*L327))</f>
        <v xml:space="preserve"> </v>
      </c>
      <c r="P327" s="136" t="str">
        <f>IF(Data!$B327= 0, " ",($C327*M327))</f>
        <v xml:space="preserve"> </v>
      </c>
      <c r="Q327" s="136" t="str">
        <f>IF(Data!$B327= 0, " ",($C327*N327))</f>
        <v xml:space="preserve"> </v>
      </c>
    </row>
    <row r="328" spans="2:17">
      <c r="B328" s="130" t="str">
        <f>IF(Data!$B328= 0, " ",Data!B328)</f>
        <v xml:space="preserve"> </v>
      </c>
      <c r="C328" s="130" t="str">
        <f>IF(Data!$B328= 0, " ",Data!C328)</f>
        <v xml:space="preserve"> </v>
      </c>
      <c r="D328" s="130" t="str">
        <f>IF(Data!$B328= 0, " ",LN(C328))</f>
        <v xml:space="preserve"> </v>
      </c>
      <c r="E328" s="130" t="str">
        <f>IF(Data!$B328= 0, " ",ROW(B328)-1)</f>
        <v xml:space="preserve"> </v>
      </c>
      <c r="F328" s="130" t="str">
        <f>IF(Data!$B328= 0, " ",($C328-$T$5)^2)</f>
        <v xml:space="preserve"> </v>
      </c>
      <c r="G328" s="130" t="str">
        <f>IF(Data!$B328= 0, " ",($C328-$T$5)^3)</f>
        <v xml:space="preserve"> </v>
      </c>
      <c r="H328" s="130" t="str">
        <f>IF(Data!$B328= 0, " ",($C328-$T$5)^4)</f>
        <v xml:space="preserve"> </v>
      </c>
      <c r="I328" s="135" t="str">
        <f>IF(Data!$B328= 0, " ",(D328-$U$5)^2)</f>
        <v xml:space="preserve"> </v>
      </c>
      <c r="J328" s="135" t="str">
        <f>IF(Data!$B328= 0, " ",(D328-$U$5)^3)</f>
        <v xml:space="preserve"> </v>
      </c>
      <c r="K328" s="135" t="str">
        <f>IF(Data!$B328= 0, " ",(E328-0.35)/$T$4)</f>
        <v xml:space="preserve"> </v>
      </c>
      <c r="L328" s="135" t="str">
        <f>IF(Data!$B328= 0, " ",(1-K328))</f>
        <v xml:space="preserve"> </v>
      </c>
      <c r="M328" s="135" t="str">
        <f>IF(Data!$B328= 0, " ",(1-$K328)^2)</f>
        <v xml:space="preserve"> </v>
      </c>
      <c r="N328" s="135" t="str">
        <f>IF(Data!$B328= 0, " ",(1-$K328)^3)</f>
        <v xml:space="preserve"> </v>
      </c>
      <c r="O328" s="136" t="str">
        <f>IF(Data!$B328= 0, " ",($C328*L328))</f>
        <v xml:space="preserve"> </v>
      </c>
      <c r="P328" s="136" t="str">
        <f>IF(Data!$B328= 0, " ",($C328*M328))</f>
        <v xml:space="preserve"> </v>
      </c>
      <c r="Q328" s="136" t="str">
        <f>IF(Data!$B328= 0, " ",($C328*N328))</f>
        <v xml:space="preserve"> </v>
      </c>
    </row>
    <row r="329" spans="2:17">
      <c r="B329" s="130" t="str">
        <f>IF(Data!$B329= 0, " ",Data!B329)</f>
        <v xml:space="preserve"> </v>
      </c>
      <c r="C329" s="130" t="str">
        <f>IF(Data!$B329= 0, " ",Data!C329)</f>
        <v xml:space="preserve"> </v>
      </c>
      <c r="D329" s="130" t="str">
        <f>IF(Data!$B329= 0, " ",LN(C329))</f>
        <v xml:space="preserve"> </v>
      </c>
      <c r="E329" s="130" t="str">
        <f>IF(Data!$B329= 0, " ",ROW(B329)-1)</f>
        <v xml:space="preserve"> </v>
      </c>
      <c r="F329" s="130" t="str">
        <f>IF(Data!$B329= 0, " ",($C329-$T$5)^2)</f>
        <v xml:space="preserve"> </v>
      </c>
      <c r="G329" s="130" t="str">
        <f>IF(Data!$B329= 0, " ",($C329-$T$5)^3)</f>
        <v xml:space="preserve"> </v>
      </c>
      <c r="H329" s="130" t="str">
        <f>IF(Data!$B329= 0, " ",($C329-$T$5)^4)</f>
        <v xml:space="preserve"> </v>
      </c>
      <c r="I329" s="135" t="str">
        <f>IF(Data!$B329= 0, " ",(D329-$U$5)^2)</f>
        <v xml:space="preserve"> </v>
      </c>
      <c r="J329" s="135" t="str">
        <f>IF(Data!$B329= 0, " ",(D329-$U$5)^3)</f>
        <v xml:space="preserve"> </v>
      </c>
      <c r="K329" s="135" t="str">
        <f>IF(Data!$B329= 0, " ",(E329-0.35)/$T$4)</f>
        <v xml:space="preserve"> </v>
      </c>
      <c r="L329" s="135" t="str">
        <f>IF(Data!$B329= 0, " ",(1-K329))</f>
        <v xml:space="preserve"> </v>
      </c>
      <c r="M329" s="135" t="str">
        <f>IF(Data!$B329= 0, " ",(1-$K329)^2)</f>
        <v xml:space="preserve"> </v>
      </c>
      <c r="N329" s="135" t="str">
        <f>IF(Data!$B329= 0, " ",(1-$K329)^3)</f>
        <v xml:space="preserve"> </v>
      </c>
      <c r="O329" s="136" t="str">
        <f>IF(Data!$B329= 0, " ",($C329*L329))</f>
        <v xml:space="preserve"> </v>
      </c>
      <c r="P329" s="136" t="str">
        <f>IF(Data!$B329= 0, " ",($C329*M329))</f>
        <v xml:space="preserve"> </v>
      </c>
      <c r="Q329" s="136" t="str">
        <f>IF(Data!$B329= 0, " ",($C329*N329))</f>
        <v xml:space="preserve"> </v>
      </c>
    </row>
    <row r="330" spans="2:17">
      <c r="B330" s="130" t="str">
        <f>IF(Data!$B330= 0, " ",Data!B330)</f>
        <v xml:space="preserve"> </v>
      </c>
      <c r="C330" s="130" t="str">
        <f>IF(Data!$B330= 0, " ",Data!C330)</f>
        <v xml:space="preserve"> </v>
      </c>
      <c r="D330" s="130" t="str">
        <f>IF(Data!$B330= 0, " ",LN(C330))</f>
        <v xml:space="preserve"> </v>
      </c>
      <c r="E330" s="130" t="str">
        <f>IF(Data!$B330= 0, " ",ROW(B330)-1)</f>
        <v xml:space="preserve"> </v>
      </c>
      <c r="F330" s="130" t="str">
        <f>IF(Data!$B330= 0, " ",($C330-$T$5)^2)</f>
        <v xml:space="preserve"> </v>
      </c>
      <c r="G330" s="130" t="str">
        <f>IF(Data!$B330= 0, " ",($C330-$T$5)^3)</f>
        <v xml:space="preserve"> </v>
      </c>
      <c r="H330" s="130" t="str">
        <f>IF(Data!$B330= 0, " ",($C330-$T$5)^4)</f>
        <v xml:space="preserve"> </v>
      </c>
      <c r="I330" s="135" t="str">
        <f>IF(Data!$B330= 0, " ",(D330-$U$5)^2)</f>
        <v xml:space="preserve"> </v>
      </c>
      <c r="J330" s="135" t="str">
        <f>IF(Data!$B330= 0, " ",(D330-$U$5)^3)</f>
        <v xml:space="preserve"> </v>
      </c>
      <c r="K330" s="135" t="str">
        <f>IF(Data!$B330= 0, " ",(E330-0.35)/$T$4)</f>
        <v xml:space="preserve"> </v>
      </c>
      <c r="L330" s="135" t="str">
        <f>IF(Data!$B330= 0, " ",(1-K330))</f>
        <v xml:space="preserve"> </v>
      </c>
      <c r="M330" s="135" t="str">
        <f>IF(Data!$B330= 0, " ",(1-$K330)^2)</f>
        <v xml:space="preserve"> </v>
      </c>
      <c r="N330" s="135" t="str">
        <f>IF(Data!$B330= 0, " ",(1-$K330)^3)</f>
        <v xml:space="preserve"> </v>
      </c>
      <c r="O330" s="136" t="str">
        <f>IF(Data!$B330= 0, " ",($C330*L330))</f>
        <v xml:space="preserve"> </v>
      </c>
      <c r="P330" s="136" t="str">
        <f>IF(Data!$B330= 0, " ",($C330*M330))</f>
        <v xml:space="preserve"> </v>
      </c>
      <c r="Q330" s="136" t="str">
        <f>IF(Data!$B330= 0, " ",($C330*N330))</f>
        <v xml:space="preserve"> </v>
      </c>
    </row>
    <row r="331" spans="2:17">
      <c r="B331" s="130" t="str">
        <f>IF(Data!$B331= 0, " ",Data!B331)</f>
        <v xml:space="preserve"> </v>
      </c>
      <c r="C331" s="130" t="str">
        <f>IF(Data!$B331= 0, " ",Data!C331)</f>
        <v xml:space="preserve"> </v>
      </c>
      <c r="D331" s="130" t="str">
        <f>IF(Data!$B331= 0, " ",LN(C331))</f>
        <v xml:space="preserve"> </v>
      </c>
      <c r="E331" s="130" t="str">
        <f>IF(Data!$B331= 0, " ",ROW(B331)-1)</f>
        <v xml:space="preserve"> </v>
      </c>
      <c r="F331" s="130" t="str">
        <f>IF(Data!$B331= 0, " ",($C331-$T$5)^2)</f>
        <v xml:space="preserve"> </v>
      </c>
      <c r="G331" s="130" t="str">
        <f>IF(Data!$B331= 0, " ",($C331-$T$5)^3)</f>
        <v xml:space="preserve"> </v>
      </c>
      <c r="H331" s="130" t="str">
        <f>IF(Data!$B331= 0, " ",($C331-$T$5)^4)</f>
        <v xml:space="preserve"> </v>
      </c>
      <c r="I331" s="135" t="str">
        <f>IF(Data!$B331= 0, " ",(D331-$U$5)^2)</f>
        <v xml:space="preserve"> </v>
      </c>
      <c r="J331" s="135" t="str">
        <f>IF(Data!$B331= 0, " ",(D331-$U$5)^3)</f>
        <v xml:space="preserve"> </v>
      </c>
      <c r="K331" s="135" t="str">
        <f>IF(Data!$B331= 0, " ",(E331-0.35)/$T$4)</f>
        <v xml:space="preserve"> </v>
      </c>
      <c r="L331" s="135" t="str">
        <f>IF(Data!$B331= 0, " ",(1-K331))</f>
        <v xml:space="preserve"> </v>
      </c>
      <c r="M331" s="135" t="str">
        <f>IF(Data!$B331= 0, " ",(1-$K331)^2)</f>
        <v xml:space="preserve"> </v>
      </c>
      <c r="N331" s="135" t="str">
        <f>IF(Data!$B331= 0, " ",(1-$K331)^3)</f>
        <v xml:space="preserve"> </v>
      </c>
      <c r="O331" s="136" t="str">
        <f>IF(Data!$B331= 0, " ",($C331*L331))</f>
        <v xml:space="preserve"> </v>
      </c>
      <c r="P331" s="136" t="str">
        <f>IF(Data!$B331= 0, " ",($C331*M331))</f>
        <v xml:space="preserve"> </v>
      </c>
      <c r="Q331" s="136" t="str">
        <f>IF(Data!$B331= 0, " ",($C331*N331))</f>
        <v xml:space="preserve"> </v>
      </c>
    </row>
    <row r="332" spans="2:17">
      <c r="B332" s="130" t="str">
        <f>IF(Data!$B332= 0, " ",Data!B332)</f>
        <v xml:space="preserve"> </v>
      </c>
      <c r="C332" s="130" t="str">
        <f>IF(Data!$B332= 0, " ",Data!C332)</f>
        <v xml:space="preserve"> </v>
      </c>
      <c r="D332" s="130" t="str">
        <f>IF(Data!$B332= 0, " ",LN(C332))</f>
        <v xml:space="preserve"> </v>
      </c>
      <c r="E332" s="130" t="str">
        <f>IF(Data!$B332= 0, " ",ROW(B332)-1)</f>
        <v xml:space="preserve"> </v>
      </c>
      <c r="F332" s="130" t="str">
        <f>IF(Data!$B332= 0, " ",($C332-$T$5)^2)</f>
        <v xml:space="preserve"> </v>
      </c>
      <c r="G332" s="130" t="str">
        <f>IF(Data!$B332= 0, " ",($C332-$T$5)^3)</f>
        <v xml:space="preserve"> </v>
      </c>
      <c r="H332" s="130" t="str">
        <f>IF(Data!$B332= 0, " ",($C332-$T$5)^4)</f>
        <v xml:space="preserve"> </v>
      </c>
      <c r="I332" s="135" t="str">
        <f>IF(Data!$B332= 0, " ",(D332-$U$5)^2)</f>
        <v xml:space="preserve"> </v>
      </c>
      <c r="J332" s="135" t="str">
        <f>IF(Data!$B332= 0, " ",(D332-$U$5)^3)</f>
        <v xml:space="preserve"> </v>
      </c>
      <c r="K332" s="135" t="str">
        <f>IF(Data!$B332= 0, " ",(E332-0.35)/$T$4)</f>
        <v xml:space="preserve"> </v>
      </c>
      <c r="L332" s="135" t="str">
        <f>IF(Data!$B332= 0, " ",(1-K332))</f>
        <v xml:space="preserve"> </v>
      </c>
      <c r="M332" s="135" t="str">
        <f>IF(Data!$B332= 0, " ",(1-$K332)^2)</f>
        <v xml:space="preserve"> </v>
      </c>
      <c r="N332" s="135" t="str">
        <f>IF(Data!$B332= 0, " ",(1-$K332)^3)</f>
        <v xml:space="preserve"> </v>
      </c>
      <c r="O332" s="136" t="str">
        <f>IF(Data!$B332= 0, " ",($C332*L332))</f>
        <v xml:space="preserve"> </v>
      </c>
      <c r="P332" s="136" t="str">
        <f>IF(Data!$B332= 0, " ",($C332*M332))</f>
        <v xml:space="preserve"> </v>
      </c>
      <c r="Q332" s="136" t="str">
        <f>IF(Data!$B332= 0, " ",($C332*N332))</f>
        <v xml:space="preserve"> </v>
      </c>
    </row>
    <row r="333" spans="2:17">
      <c r="B333" s="130" t="str">
        <f>IF(Data!$B333= 0, " ",Data!B333)</f>
        <v xml:space="preserve"> </v>
      </c>
      <c r="C333" s="130" t="str">
        <f>IF(Data!$B333= 0, " ",Data!C333)</f>
        <v xml:space="preserve"> </v>
      </c>
      <c r="D333" s="130" t="str">
        <f>IF(Data!$B333= 0, " ",LN(C333))</f>
        <v xml:space="preserve"> </v>
      </c>
      <c r="E333" s="130" t="str">
        <f>IF(Data!$B333= 0, " ",ROW(B333)-1)</f>
        <v xml:space="preserve"> </v>
      </c>
      <c r="F333" s="130" t="str">
        <f>IF(Data!$B333= 0, " ",($C333-$T$5)^2)</f>
        <v xml:space="preserve"> </v>
      </c>
      <c r="G333" s="130" t="str">
        <f>IF(Data!$B333= 0, " ",($C333-$T$5)^3)</f>
        <v xml:space="preserve"> </v>
      </c>
      <c r="H333" s="130" t="str">
        <f>IF(Data!$B333= 0, " ",($C333-$T$5)^4)</f>
        <v xml:space="preserve"> </v>
      </c>
      <c r="I333" s="135" t="str">
        <f>IF(Data!$B333= 0, " ",(D333-$U$5)^2)</f>
        <v xml:space="preserve"> </v>
      </c>
      <c r="J333" s="135" t="str">
        <f>IF(Data!$B333= 0, " ",(D333-$U$5)^3)</f>
        <v xml:space="preserve"> </v>
      </c>
      <c r="K333" s="135" t="str">
        <f>IF(Data!$B333= 0, " ",(E333-0.35)/$T$4)</f>
        <v xml:space="preserve"> </v>
      </c>
      <c r="L333" s="135" t="str">
        <f>IF(Data!$B333= 0, " ",(1-K333))</f>
        <v xml:space="preserve"> </v>
      </c>
      <c r="M333" s="135" t="str">
        <f>IF(Data!$B333= 0, " ",(1-$K333)^2)</f>
        <v xml:space="preserve"> </v>
      </c>
      <c r="N333" s="135" t="str">
        <f>IF(Data!$B333= 0, " ",(1-$K333)^3)</f>
        <v xml:space="preserve"> </v>
      </c>
      <c r="O333" s="136" t="str">
        <f>IF(Data!$B333= 0, " ",($C333*L333))</f>
        <v xml:space="preserve"> </v>
      </c>
      <c r="P333" s="136" t="str">
        <f>IF(Data!$B333= 0, " ",($C333*M333))</f>
        <v xml:space="preserve"> </v>
      </c>
      <c r="Q333" s="136" t="str">
        <f>IF(Data!$B333= 0, " ",($C333*N333))</f>
        <v xml:space="preserve"> </v>
      </c>
    </row>
    <row r="334" spans="2:17">
      <c r="B334" s="130" t="str">
        <f>IF(Data!$B334= 0, " ",Data!B334)</f>
        <v xml:space="preserve"> </v>
      </c>
      <c r="C334" s="130" t="str">
        <f>IF(Data!$B334= 0, " ",Data!C334)</f>
        <v xml:space="preserve"> </v>
      </c>
      <c r="D334" s="130" t="str">
        <f>IF(Data!$B334= 0, " ",LN(C334))</f>
        <v xml:space="preserve"> </v>
      </c>
      <c r="E334" s="130" t="str">
        <f>IF(Data!$B334= 0, " ",ROW(B334)-1)</f>
        <v xml:space="preserve"> </v>
      </c>
      <c r="F334" s="130" t="str">
        <f>IF(Data!$B334= 0, " ",($C334-$T$5)^2)</f>
        <v xml:space="preserve"> </v>
      </c>
      <c r="G334" s="130" t="str">
        <f>IF(Data!$B334= 0, " ",($C334-$T$5)^3)</f>
        <v xml:space="preserve"> </v>
      </c>
      <c r="H334" s="130" t="str">
        <f>IF(Data!$B334= 0, " ",($C334-$T$5)^4)</f>
        <v xml:space="preserve"> </v>
      </c>
      <c r="I334" s="135" t="str">
        <f>IF(Data!$B334= 0, " ",(D334-$U$5)^2)</f>
        <v xml:space="preserve"> </v>
      </c>
      <c r="J334" s="135" t="str">
        <f>IF(Data!$B334= 0, " ",(D334-$U$5)^3)</f>
        <v xml:space="preserve"> </v>
      </c>
      <c r="K334" s="135" t="str">
        <f>IF(Data!$B334= 0, " ",(E334-0.35)/$T$4)</f>
        <v xml:space="preserve"> </v>
      </c>
      <c r="L334" s="135" t="str">
        <f>IF(Data!$B334= 0, " ",(1-K334))</f>
        <v xml:space="preserve"> </v>
      </c>
      <c r="M334" s="135" t="str">
        <f>IF(Data!$B334= 0, " ",(1-$K334)^2)</f>
        <v xml:space="preserve"> </v>
      </c>
      <c r="N334" s="135" t="str">
        <f>IF(Data!$B334= 0, " ",(1-$K334)^3)</f>
        <v xml:space="preserve"> </v>
      </c>
      <c r="O334" s="136" t="str">
        <f>IF(Data!$B334= 0, " ",($C334*L334))</f>
        <v xml:space="preserve"> </v>
      </c>
      <c r="P334" s="136" t="str">
        <f>IF(Data!$B334= 0, " ",($C334*M334))</f>
        <v xml:space="preserve"> </v>
      </c>
      <c r="Q334" s="136" t="str">
        <f>IF(Data!$B334= 0, " ",($C334*N334))</f>
        <v xml:space="preserve"> </v>
      </c>
    </row>
    <row r="335" spans="2:17">
      <c r="B335" s="130" t="str">
        <f>IF(Data!$B335= 0, " ",Data!B335)</f>
        <v xml:space="preserve"> </v>
      </c>
      <c r="C335" s="130" t="str">
        <f>IF(Data!$B335= 0, " ",Data!C335)</f>
        <v xml:space="preserve"> </v>
      </c>
      <c r="D335" s="130" t="str">
        <f>IF(Data!$B335= 0, " ",LN(C335))</f>
        <v xml:space="preserve"> </v>
      </c>
      <c r="E335" s="130" t="str">
        <f>IF(Data!$B335= 0, " ",ROW(B335)-1)</f>
        <v xml:space="preserve"> </v>
      </c>
      <c r="F335" s="130" t="str">
        <f>IF(Data!$B335= 0, " ",($C335-$T$5)^2)</f>
        <v xml:space="preserve"> </v>
      </c>
      <c r="G335" s="130" t="str">
        <f>IF(Data!$B335= 0, " ",($C335-$T$5)^3)</f>
        <v xml:space="preserve"> </v>
      </c>
      <c r="H335" s="130" t="str">
        <f>IF(Data!$B335= 0, " ",($C335-$T$5)^4)</f>
        <v xml:space="preserve"> </v>
      </c>
      <c r="I335" s="135" t="str">
        <f>IF(Data!$B335= 0, " ",(D335-$U$5)^2)</f>
        <v xml:space="preserve"> </v>
      </c>
      <c r="J335" s="135" t="str">
        <f>IF(Data!$B335= 0, " ",(D335-$U$5)^3)</f>
        <v xml:space="preserve"> </v>
      </c>
      <c r="K335" s="135" t="str">
        <f>IF(Data!$B335= 0, " ",(E335-0.35)/$T$4)</f>
        <v xml:space="preserve"> </v>
      </c>
      <c r="L335" s="135" t="str">
        <f>IF(Data!$B335= 0, " ",(1-K335))</f>
        <v xml:space="preserve"> </v>
      </c>
      <c r="M335" s="135" t="str">
        <f>IF(Data!$B335= 0, " ",(1-$K335)^2)</f>
        <v xml:space="preserve"> </v>
      </c>
      <c r="N335" s="135" t="str">
        <f>IF(Data!$B335= 0, " ",(1-$K335)^3)</f>
        <v xml:space="preserve"> </v>
      </c>
      <c r="O335" s="136" t="str">
        <f>IF(Data!$B335= 0, " ",($C335*L335))</f>
        <v xml:space="preserve"> </v>
      </c>
      <c r="P335" s="136" t="str">
        <f>IF(Data!$B335= 0, " ",($C335*M335))</f>
        <v xml:space="preserve"> </v>
      </c>
      <c r="Q335" s="136" t="str">
        <f>IF(Data!$B335= 0, " ",($C335*N335))</f>
        <v xml:space="preserve"> </v>
      </c>
    </row>
    <row r="336" spans="2:17">
      <c r="B336" s="130" t="str">
        <f>IF(Data!$B336= 0, " ",Data!B336)</f>
        <v xml:space="preserve"> </v>
      </c>
      <c r="C336" s="130" t="str">
        <f>IF(Data!$B336= 0, " ",Data!C336)</f>
        <v xml:space="preserve"> </v>
      </c>
      <c r="D336" s="130" t="str">
        <f>IF(Data!$B336= 0, " ",LN(C336))</f>
        <v xml:space="preserve"> </v>
      </c>
      <c r="E336" s="130" t="str">
        <f>IF(Data!$B336= 0, " ",ROW(B336)-1)</f>
        <v xml:space="preserve"> </v>
      </c>
      <c r="F336" s="130" t="str">
        <f>IF(Data!$B336= 0, " ",($C336-$T$5)^2)</f>
        <v xml:space="preserve"> </v>
      </c>
      <c r="G336" s="130" t="str">
        <f>IF(Data!$B336= 0, " ",($C336-$T$5)^3)</f>
        <v xml:space="preserve"> </v>
      </c>
      <c r="H336" s="130" t="str">
        <f>IF(Data!$B336= 0, " ",($C336-$T$5)^4)</f>
        <v xml:space="preserve"> </v>
      </c>
      <c r="I336" s="135" t="str">
        <f>IF(Data!$B336= 0, " ",(D336-$U$5)^2)</f>
        <v xml:space="preserve"> </v>
      </c>
      <c r="J336" s="135" t="str">
        <f>IF(Data!$B336= 0, " ",(D336-$U$5)^3)</f>
        <v xml:space="preserve"> </v>
      </c>
      <c r="K336" s="135" t="str">
        <f>IF(Data!$B336= 0, " ",(E336-0.35)/$T$4)</f>
        <v xml:space="preserve"> </v>
      </c>
      <c r="L336" s="135" t="str">
        <f>IF(Data!$B336= 0, " ",(1-K336))</f>
        <v xml:space="preserve"> </v>
      </c>
      <c r="M336" s="135" t="str">
        <f>IF(Data!$B336= 0, " ",(1-$K336)^2)</f>
        <v xml:space="preserve"> </v>
      </c>
      <c r="N336" s="135" t="str">
        <f>IF(Data!$B336= 0, " ",(1-$K336)^3)</f>
        <v xml:space="preserve"> </v>
      </c>
      <c r="O336" s="136" t="str">
        <f>IF(Data!$B336= 0, " ",($C336*L336))</f>
        <v xml:space="preserve"> </v>
      </c>
      <c r="P336" s="136" t="str">
        <f>IF(Data!$B336= 0, " ",($C336*M336))</f>
        <v xml:space="preserve"> </v>
      </c>
      <c r="Q336" s="136" t="str">
        <f>IF(Data!$B336= 0, " ",($C336*N336))</f>
        <v xml:space="preserve"> </v>
      </c>
    </row>
    <row r="337" spans="2:17">
      <c r="B337" s="130" t="str">
        <f>IF(Data!$B337= 0, " ",Data!B337)</f>
        <v xml:space="preserve"> </v>
      </c>
      <c r="C337" s="130" t="str">
        <f>IF(Data!$B337= 0, " ",Data!C337)</f>
        <v xml:space="preserve"> </v>
      </c>
      <c r="D337" s="130" t="str">
        <f>IF(Data!$B337= 0, " ",LN(C337))</f>
        <v xml:space="preserve"> </v>
      </c>
      <c r="E337" s="130" t="str">
        <f>IF(Data!$B337= 0, " ",ROW(B337)-1)</f>
        <v xml:space="preserve"> </v>
      </c>
      <c r="F337" s="130" t="str">
        <f>IF(Data!$B337= 0, " ",($C337-$T$5)^2)</f>
        <v xml:space="preserve"> </v>
      </c>
      <c r="G337" s="130" t="str">
        <f>IF(Data!$B337= 0, " ",($C337-$T$5)^3)</f>
        <v xml:space="preserve"> </v>
      </c>
      <c r="H337" s="130" t="str">
        <f>IF(Data!$B337= 0, " ",($C337-$T$5)^4)</f>
        <v xml:space="preserve"> </v>
      </c>
      <c r="I337" s="135" t="str">
        <f>IF(Data!$B337= 0, " ",(D337-$U$5)^2)</f>
        <v xml:space="preserve"> </v>
      </c>
      <c r="J337" s="135" t="str">
        <f>IF(Data!$B337= 0, " ",(D337-$U$5)^3)</f>
        <v xml:space="preserve"> </v>
      </c>
      <c r="K337" s="135" t="str">
        <f>IF(Data!$B337= 0, " ",(E337-0.35)/$T$4)</f>
        <v xml:space="preserve"> </v>
      </c>
      <c r="L337" s="135" t="str">
        <f>IF(Data!$B337= 0, " ",(1-K337))</f>
        <v xml:space="preserve"> </v>
      </c>
      <c r="M337" s="135" t="str">
        <f>IF(Data!$B337= 0, " ",(1-$K337)^2)</f>
        <v xml:space="preserve"> </v>
      </c>
      <c r="N337" s="135" t="str">
        <f>IF(Data!$B337= 0, " ",(1-$K337)^3)</f>
        <v xml:space="preserve"> </v>
      </c>
      <c r="O337" s="136" t="str">
        <f>IF(Data!$B337= 0, " ",($C337*L337))</f>
        <v xml:space="preserve"> </v>
      </c>
      <c r="P337" s="136" t="str">
        <f>IF(Data!$B337= 0, " ",($C337*M337))</f>
        <v xml:space="preserve"> </v>
      </c>
      <c r="Q337" s="136" t="str">
        <f>IF(Data!$B337= 0, " ",($C337*N337))</f>
        <v xml:space="preserve"> </v>
      </c>
    </row>
    <row r="338" spans="2:17">
      <c r="B338" s="130" t="str">
        <f>IF(Data!$B338= 0, " ",Data!B338)</f>
        <v xml:space="preserve"> </v>
      </c>
      <c r="C338" s="130" t="str">
        <f>IF(Data!$B338= 0, " ",Data!C338)</f>
        <v xml:space="preserve"> </v>
      </c>
      <c r="D338" s="130" t="str">
        <f>IF(Data!$B338= 0, " ",LN(C338))</f>
        <v xml:space="preserve"> </v>
      </c>
      <c r="E338" s="130" t="str">
        <f>IF(Data!$B338= 0, " ",ROW(B338)-1)</f>
        <v xml:space="preserve"> </v>
      </c>
      <c r="F338" s="130" t="str">
        <f>IF(Data!$B338= 0, " ",($C338-$T$5)^2)</f>
        <v xml:space="preserve"> </v>
      </c>
      <c r="G338" s="130" t="str">
        <f>IF(Data!$B338= 0, " ",($C338-$T$5)^3)</f>
        <v xml:space="preserve"> </v>
      </c>
      <c r="H338" s="130" t="str">
        <f>IF(Data!$B338= 0, " ",($C338-$T$5)^4)</f>
        <v xml:space="preserve"> </v>
      </c>
      <c r="I338" s="135" t="str">
        <f>IF(Data!$B338= 0, " ",(D338-$U$5)^2)</f>
        <v xml:space="preserve"> </v>
      </c>
      <c r="J338" s="135" t="str">
        <f>IF(Data!$B338= 0, " ",(D338-$U$5)^3)</f>
        <v xml:space="preserve"> </v>
      </c>
      <c r="K338" s="135" t="str">
        <f>IF(Data!$B338= 0, " ",(E338-0.35)/$T$4)</f>
        <v xml:space="preserve"> </v>
      </c>
      <c r="L338" s="135" t="str">
        <f>IF(Data!$B338= 0, " ",(1-K338))</f>
        <v xml:space="preserve"> </v>
      </c>
      <c r="M338" s="135" t="str">
        <f>IF(Data!$B338= 0, " ",(1-$K338)^2)</f>
        <v xml:space="preserve"> </v>
      </c>
      <c r="N338" s="135" t="str">
        <f>IF(Data!$B338= 0, " ",(1-$K338)^3)</f>
        <v xml:space="preserve"> </v>
      </c>
      <c r="O338" s="136" t="str">
        <f>IF(Data!$B338= 0, " ",($C338*L338))</f>
        <v xml:space="preserve"> </v>
      </c>
      <c r="P338" s="136" t="str">
        <f>IF(Data!$B338= 0, " ",($C338*M338))</f>
        <v xml:space="preserve"> </v>
      </c>
      <c r="Q338" s="136" t="str">
        <f>IF(Data!$B338= 0, " ",($C338*N338))</f>
        <v xml:space="preserve"> </v>
      </c>
    </row>
    <row r="339" spans="2:17">
      <c r="B339" s="130" t="str">
        <f>IF(Data!$B339= 0, " ",Data!B339)</f>
        <v xml:space="preserve"> </v>
      </c>
      <c r="C339" s="130" t="str">
        <f>IF(Data!$B339= 0, " ",Data!C339)</f>
        <v xml:space="preserve"> </v>
      </c>
      <c r="D339" s="130" t="str">
        <f>IF(Data!$B339= 0, " ",LN(C339))</f>
        <v xml:space="preserve"> </v>
      </c>
      <c r="E339" s="130" t="str">
        <f>IF(Data!$B339= 0, " ",ROW(B339)-1)</f>
        <v xml:space="preserve"> </v>
      </c>
      <c r="F339" s="130" t="str">
        <f>IF(Data!$B339= 0, " ",($C339-$T$5)^2)</f>
        <v xml:space="preserve"> </v>
      </c>
      <c r="G339" s="130" t="str">
        <f>IF(Data!$B339= 0, " ",($C339-$T$5)^3)</f>
        <v xml:space="preserve"> </v>
      </c>
      <c r="H339" s="130" t="str">
        <f>IF(Data!$B339= 0, " ",($C339-$T$5)^4)</f>
        <v xml:space="preserve"> </v>
      </c>
      <c r="I339" s="135" t="str">
        <f>IF(Data!$B339= 0, " ",(D339-$U$5)^2)</f>
        <v xml:space="preserve"> </v>
      </c>
      <c r="J339" s="135" t="str">
        <f>IF(Data!$B339= 0, " ",(D339-$U$5)^3)</f>
        <v xml:space="preserve"> </v>
      </c>
      <c r="K339" s="135" t="str">
        <f>IF(Data!$B339= 0, " ",(E339-0.35)/$T$4)</f>
        <v xml:space="preserve"> </v>
      </c>
      <c r="L339" s="135" t="str">
        <f>IF(Data!$B339= 0, " ",(1-K339))</f>
        <v xml:space="preserve"> </v>
      </c>
      <c r="M339" s="135" t="str">
        <f>IF(Data!$B339= 0, " ",(1-$K339)^2)</f>
        <v xml:space="preserve"> </v>
      </c>
      <c r="N339" s="135" t="str">
        <f>IF(Data!$B339= 0, " ",(1-$K339)^3)</f>
        <v xml:space="preserve"> </v>
      </c>
      <c r="O339" s="136" t="str">
        <f>IF(Data!$B339= 0, " ",($C339*L339))</f>
        <v xml:space="preserve"> </v>
      </c>
      <c r="P339" s="136" t="str">
        <f>IF(Data!$B339= 0, " ",($C339*M339))</f>
        <v xml:space="preserve"> </v>
      </c>
      <c r="Q339" s="136" t="str">
        <f>IF(Data!$B339= 0, " ",($C339*N339))</f>
        <v xml:space="preserve"> </v>
      </c>
    </row>
    <row r="340" spans="2:17">
      <c r="B340" s="130" t="str">
        <f>IF(Data!$B340= 0, " ",Data!B340)</f>
        <v xml:space="preserve"> </v>
      </c>
      <c r="C340" s="130" t="str">
        <f>IF(Data!$B340= 0, " ",Data!C340)</f>
        <v xml:space="preserve"> </v>
      </c>
      <c r="D340" s="130" t="str">
        <f>IF(Data!$B340= 0, " ",LN(C340))</f>
        <v xml:space="preserve"> </v>
      </c>
      <c r="E340" s="130" t="str">
        <f>IF(Data!$B340= 0, " ",ROW(B340)-1)</f>
        <v xml:space="preserve"> </v>
      </c>
      <c r="F340" s="130" t="str">
        <f>IF(Data!$B340= 0, " ",($C340-$T$5)^2)</f>
        <v xml:space="preserve"> </v>
      </c>
      <c r="G340" s="130" t="str">
        <f>IF(Data!$B340= 0, " ",($C340-$T$5)^3)</f>
        <v xml:space="preserve"> </v>
      </c>
      <c r="H340" s="130" t="str">
        <f>IF(Data!$B340= 0, " ",($C340-$T$5)^4)</f>
        <v xml:space="preserve"> </v>
      </c>
      <c r="I340" s="135" t="str">
        <f>IF(Data!$B340= 0, " ",(D340-$U$5)^2)</f>
        <v xml:space="preserve"> </v>
      </c>
      <c r="J340" s="135" t="str">
        <f>IF(Data!$B340= 0, " ",(D340-$U$5)^3)</f>
        <v xml:space="preserve"> </v>
      </c>
      <c r="K340" s="135" t="str">
        <f>IF(Data!$B340= 0, " ",(E340-0.35)/$T$4)</f>
        <v xml:space="preserve"> </v>
      </c>
      <c r="L340" s="135" t="str">
        <f>IF(Data!$B340= 0, " ",(1-K340))</f>
        <v xml:space="preserve"> </v>
      </c>
      <c r="M340" s="135" t="str">
        <f>IF(Data!$B340= 0, " ",(1-$K340)^2)</f>
        <v xml:space="preserve"> </v>
      </c>
      <c r="N340" s="135" t="str">
        <f>IF(Data!$B340= 0, " ",(1-$K340)^3)</f>
        <v xml:space="preserve"> </v>
      </c>
      <c r="O340" s="136" t="str">
        <f>IF(Data!$B340= 0, " ",($C340*L340))</f>
        <v xml:space="preserve"> </v>
      </c>
      <c r="P340" s="136" t="str">
        <f>IF(Data!$B340= 0, " ",($C340*M340))</f>
        <v xml:space="preserve"> </v>
      </c>
      <c r="Q340" s="136" t="str">
        <f>IF(Data!$B340= 0, " ",($C340*N340))</f>
        <v xml:space="preserve"> </v>
      </c>
    </row>
    <row r="341" spans="2:17">
      <c r="B341" s="130" t="str">
        <f>IF(Data!$B341= 0, " ",Data!B341)</f>
        <v xml:space="preserve"> </v>
      </c>
      <c r="C341" s="130" t="str">
        <f>IF(Data!$B341= 0, " ",Data!C341)</f>
        <v xml:space="preserve"> </v>
      </c>
      <c r="D341" s="130" t="str">
        <f>IF(Data!$B341= 0, " ",LN(C341))</f>
        <v xml:space="preserve"> </v>
      </c>
      <c r="E341" s="130" t="str">
        <f>IF(Data!$B341= 0, " ",ROW(B341)-1)</f>
        <v xml:space="preserve"> </v>
      </c>
      <c r="F341" s="130" t="str">
        <f>IF(Data!$B341= 0, " ",($C341-$T$5)^2)</f>
        <v xml:space="preserve"> </v>
      </c>
      <c r="G341" s="130" t="str">
        <f>IF(Data!$B341= 0, " ",($C341-$T$5)^3)</f>
        <v xml:space="preserve"> </v>
      </c>
      <c r="H341" s="130" t="str">
        <f>IF(Data!$B341= 0, " ",($C341-$T$5)^4)</f>
        <v xml:space="preserve"> </v>
      </c>
      <c r="I341" s="135" t="str">
        <f>IF(Data!$B341= 0, " ",(D341-$U$5)^2)</f>
        <v xml:space="preserve"> </v>
      </c>
      <c r="J341" s="135" t="str">
        <f>IF(Data!$B341= 0, " ",(D341-$U$5)^3)</f>
        <v xml:space="preserve"> </v>
      </c>
      <c r="K341" s="135" t="str">
        <f>IF(Data!$B341= 0, " ",(E341-0.35)/$T$4)</f>
        <v xml:space="preserve"> </v>
      </c>
      <c r="L341" s="135" t="str">
        <f>IF(Data!$B341= 0, " ",(1-K341))</f>
        <v xml:space="preserve"> </v>
      </c>
      <c r="M341" s="135" t="str">
        <f>IF(Data!$B341= 0, " ",(1-$K341)^2)</f>
        <v xml:space="preserve"> </v>
      </c>
      <c r="N341" s="135" t="str">
        <f>IF(Data!$B341= 0, " ",(1-$K341)^3)</f>
        <v xml:space="preserve"> </v>
      </c>
      <c r="O341" s="136" t="str">
        <f>IF(Data!$B341= 0, " ",($C341*L341))</f>
        <v xml:space="preserve"> </v>
      </c>
      <c r="P341" s="136" t="str">
        <f>IF(Data!$B341= 0, " ",($C341*M341))</f>
        <v xml:space="preserve"> </v>
      </c>
      <c r="Q341" s="136" t="str">
        <f>IF(Data!$B341= 0, " ",($C341*N341))</f>
        <v xml:space="preserve"> </v>
      </c>
    </row>
    <row r="342" spans="2:17">
      <c r="B342" s="130" t="str">
        <f>IF(Data!$B342= 0, " ",Data!B342)</f>
        <v xml:space="preserve"> </v>
      </c>
      <c r="C342" s="130" t="str">
        <f>IF(Data!$B342= 0, " ",Data!C342)</f>
        <v xml:space="preserve"> </v>
      </c>
      <c r="D342" s="130" t="str">
        <f>IF(Data!$B342= 0, " ",LN(C342))</f>
        <v xml:space="preserve"> </v>
      </c>
      <c r="E342" s="130" t="str">
        <f>IF(Data!$B342= 0, " ",ROW(B342)-1)</f>
        <v xml:space="preserve"> </v>
      </c>
      <c r="F342" s="130" t="str">
        <f>IF(Data!$B342= 0, " ",($C342-$T$5)^2)</f>
        <v xml:space="preserve"> </v>
      </c>
      <c r="G342" s="130" t="str">
        <f>IF(Data!$B342= 0, " ",($C342-$T$5)^3)</f>
        <v xml:space="preserve"> </v>
      </c>
      <c r="H342" s="130" t="str">
        <f>IF(Data!$B342= 0, " ",($C342-$T$5)^4)</f>
        <v xml:space="preserve"> </v>
      </c>
      <c r="I342" s="135" t="str">
        <f>IF(Data!$B342= 0, " ",(D342-$U$5)^2)</f>
        <v xml:space="preserve"> </v>
      </c>
      <c r="J342" s="135" t="str">
        <f>IF(Data!$B342= 0, " ",(D342-$U$5)^3)</f>
        <v xml:space="preserve"> </v>
      </c>
      <c r="K342" s="135" t="str">
        <f>IF(Data!$B342= 0, " ",(E342-0.35)/$T$4)</f>
        <v xml:space="preserve"> </v>
      </c>
      <c r="L342" s="135" t="str">
        <f>IF(Data!$B342= 0, " ",(1-K342))</f>
        <v xml:space="preserve"> </v>
      </c>
      <c r="M342" s="135" t="str">
        <f>IF(Data!$B342= 0, " ",(1-$K342)^2)</f>
        <v xml:space="preserve"> </v>
      </c>
      <c r="N342" s="135" t="str">
        <f>IF(Data!$B342= 0, " ",(1-$K342)^3)</f>
        <v xml:space="preserve"> </v>
      </c>
      <c r="O342" s="136" t="str">
        <f>IF(Data!$B342= 0, " ",($C342*L342))</f>
        <v xml:space="preserve"> </v>
      </c>
      <c r="P342" s="136" t="str">
        <f>IF(Data!$B342= 0, " ",($C342*M342))</f>
        <v xml:space="preserve"> </v>
      </c>
      <c r="Q342" s="136" t="str">
        <f>IF(Data!$B342= 0, " ",($C342*N342))</f>
        <v xml:space="preserve"> </v>
      </c>
    </row>
    <row r="343" spans="2:17">
      <c r="B343" s="130" t="str">
        <f>IF(Data!$B343= 0, " ",Data!B343)</f>
        <v xml:space="preserve"> </v>
      </c>
      <c r="C343" s="130" t="str">
        <f>IF(Data!$B343= 0, " ",Data!C343)</f>
        <v xml:space="preserve"> </v>
      </c>
      <c r="D343" s="130" t="str">
        <f>IF(Data!$B343= 0, " ",LN(C343))</f>
        <v xml:space="preserve"> </v>
      </c>
      <c r="E343" s="130" t="str">
        <f>IF(Data!$B343= 0, " ",ROW(B343)-1)</f>
        <v xml:space="preserve"> </v>
      </c>
      <c r="F343" s="130" t="str">
        <f>IF(Data!$B343= 0, " ",($C343-$T$5)^2)</f>
        <v xml:space="preserve"> </v>
      </c>
      <c r="G343" s="130" t="str">
        <f>IF(Data!$B343= 0, " ",($C343-$T$5)^3)</f>
        <v xml:space="preserve"> </v>
      </c>
      <c r="H343" s="130" t="str">
        <f>IF(Data!$B343= 0, " ",($C343-$T$5)^4)</f>
        <v xml:space="preserve"> </v>
      </c>
      <c r="I343" s="135" t="str">
        <f>IF(Data!$B343= 0, " ",(D343-$U$5)^2)</f>
        <v xml:space="preserve"> </v>
      </c>
      <c r="J343" s="135" t="str">
        <f>IF(Data!$B343= 0, " ",(D343-$U$5)^3)</f>
        <v xml:space="preserve"> </v>
      </c>
      <c r="K343" s="135" t="str">
        <f>IF(Data!$B343= 0, " ",(E343-0.35)/$T$4)</f>
        <v xml:space="preserve"> </v>
      </c>
      <c r="L343" s="135" t="str">
        <f>IF(Data!$B343= 0, " ",(1-K343))</f>
        <v xml:space="preserve"> </v>
      </c>
      <c r="M343" s="135" t="str">
        <f>IF(Data!$B343= 0, " ",(1-$K343)^2)</f>
        <v xml:space="preserve"> </v>
      </c>
      <c r="N343" s="135" t="str">
        <f>IF(Data!$B343= 0, " ",(1-$K343)^3)</f>
        <v xml:space="preserve"> </v>
      </c>
      <c r="O343" s="136" t="str">
        <f>IF(Data!$B343= 0, " ",($C343*L343))</f>
        <v xml:space="preserve"> </v>
      </c>
      <c r="P343" s="136" t="str">
        <f>IF(Data!$B343= 0, " ",($C343*M343))</f>
        <v xml:space="preserve"> </v>
      </c>
      <c r="Q343" s="136" t="str">
        <f>IF(Data!$B343= 0, " ",($C343*N343))</f>
        <v xml:space="preserve"> </v>
      </c>
    </row>
    <row r="344" spans="2:17">
      <c r="B344" s="130" t="str">
        <f>IF(Data!$B344= 0, " ",Data!B344)</f>
        <v xml:space="preserve"> </v>
      </c>
      <c r="C344" s="130" t="str">
        <f>IF(Data!$B344= 0, " ",Data!C344)</f>
        <v xml:space="preserve"> </v>
      </c>
      <c r="D344" s="130" t="str">
        <f>IF(Data!$B344= 0, " ",LN(C344))</f>
        <v xml:space="preserve"> </v>
      </c>
      <c r="E344" s="130" t="str">
        <f>IF(Data!$B344= 0, " ",ROW(B344)-1)</f>
        <v xml:space="preserve"> </v>
      </c>
      <c r="F344" s="130" t="str">
        <f>IF(Data!$B344= 0, " ",($C344-$T$5)^2)</f>
        <v xml:space="preserve"> </v>
      </c>
      <c r="G344" s="130" t="str">
        <f>IF(Data!$B344= 0, " ",($C344-$T$5)^3)</f>
        <v xml:space="preserve"> </v>
      </c>
      <c r="H344" s="130" t="str">
        <f>IF(Data!$B344= 0, " ",($C344-$T$5)^4)</f>
        <v xml:space="preserve"> </v>
      </c>
      <c r="I344" s="135" t="str">
        <f>IF(Data!$B344= 0, " ",(D344-$U$5)^2)</f>
        <v xml:space="preserve"> </v>
      </c>
      <c r="J344" s="135" t="str">
        <f>IF(Data!$B344= 0, " ",(D344-$U$5)^3)</f>
        <v xml:space="preserve"> </v>
      </c>
      <c r="K344" s="135" t="str">
        <f>IF(Data!$B344= 0, " ",(E344-0.35)/$T$4)</f>
        <v xml:space="preserve"> </v>
      </c>
      <c r="L344" s="135" t="str">
        <f>IF(Data!$B344= 0, " ",(1-K344))</f>
        <v xml:space="preserve"> </v>
      </c>
      <c r="M344" s="135" t="str">
        <f>IF(Data!$B344= 0, " ",(1-$K344)^2)</f>
        <v xml:space="preserve"> </v>
      </c>
      <c r="N344" s="135" t="str">
        <f>IF(Data!$B344= 0, " ",(1-$K344)^3)</f>
        <v xml:space="preserve"> </v>
      </c>
      <c r="O344" s="136" t="str">
        <f>IF(Data!$B344= 0, " ",($C344*L344))</f>
        <v xml:space="preserve"> </v>
      </c>
      <c r="P344" s="136" t="str">
        <f>IF(Data!$B344= 0, " ",($C344*M344))</f>
        <v xml:space="preserve"> </v>
      </c>
      <c r="Q344" s="136" t="str">
        <f>IF(Data!$B344= 0, " ",($C344*N344))</f>
        <v xml:space="preserve"> </v>
      </c>
    </row>
    <row r="345" spans="2:17">
      <c r="B345" s="130" t="str">
        <f>IF(Data!$B345= 0, " ",Data!B345)</f>
        <v xml:space="preserve"> </v>
      </c>
      <c r="C345" s="130" t="str">
        <f>IF(Data!$B345= 0, " ",Data!C345)</f>
        <v xml:space="preserve"> </v>
      </c>
      <c r="D345" s="130" t="str">
        <f>IF(Data!$B345= 0, " ",LN(C345))</f>
        <v xml:space="preserve"> </v>
      </c>
      <c r="E345" s="130" t="str">
        <f>IF(Data!$B345= 0, " ",ROW(B345)-1)</f>
        <v xml:space="preserve"> </v>
      </c>
      <c r="F345" s="130" t="str">
        <f>IF(Data!$B345= 0, " ",($C345-$T$5)^2)</f>
        <v xml:space="preserve"> </v>
      </c>
      <c r="G345" s="130" t="str">
        <f>IF(Data!$B345= 0, " ",($C345-$T$5)^3)</f>
        <v xml:space="preserve"> </v>
      </c>
      <c r="H345" s="130" t="str">
        <f>IF(Data!$B345= 0, " ",($C345-$T$5)^4)</f>
        <v xml:space="preserve"> </v>
      </c>
      <c r="I345" s="135" t="str">
        <f>IF(Data!$B345= 0, " ",(D345-$U$5)^2)</f>
        <v xml:space="preserve"> </v>
      </c>
      <c r="J345" s="135" t="str">
        <f>IF(Data!$B345= 0, " ",(D345-$U$5)^3)</f>
        <v xml:space="preserve"> </v>
      </c>
      <c r="K345" s="135" t="str">
        <f>IF(Data!$B345= 0, " ",(E345-0.35)/$T$4)</f>
        <v xml:space="preserve"> </v>
      </c>
      <c r="L345" s="135" t="str">
        <f>IF(Data!$B345= 0, " ",(1-K345))</f>
        <v xml:space="preserve"> </v>
      </c>
      <c r="M345" s="135" t="str">
        <f>IF(Data!$B345= 0, " ",(1-$K345)^2)</f>
        <v xml:space="preserve"> </v>
      </c>
      <c r="N345" s="135" t="str">
        <f>IF(Data!$B345= 0, " ",(1-$K345)^3)</f>
        <v xml:space="preserve"> </v>
      </c>
      <c r="O345" s="136" t="str">
        <f>IF(Data!$B345= 0, " ",($C345*L345))</f>
        <v xml:space="preserve"> </v>
      </c>
      <c r="P345" s="136" t="str">
        <f>IF(Data!$B345= 0, " ",($C345*M345))</f>
        <v xml:space="preserve"> </v>
      </c>
      <c r="Q345" s="136" t="str">
        <f>IF(Data!$B345= 0, " ",($C345*N345))</f>
        <v xml:space="preserve"> </v>
      </c>
    </row>
    <row r="346" spans="2:17">
      <c r="B346" s="130" t="str">
        <f>IF(Data!$B346= 0, " ",Data!B346)</f>
        <v xml:space="preserve"> </v>
      </c>
      <c r="C346" s="130" t="str">
        <f>IF(Data!$B346= 0, " ",Data!C346)</f>
        <v xml:space="preserve"> </v>
      </c>
      <c r="D346" s="130" t="str">
        <f>IF(Data!$B346= 0, " ",LN(C346))</f>
        <v xml:space="preserve"> </v>
      </c>
      <c r="E346" s="130" t="str">
        <f>IF(Data!$B346= 0, " ",ROW(B346)-1)</f>
        <v xml:space="preserve"> </v>
      </c>
      <c r="F346" s="130" t="str">
        <f>IF(Data!$B346= 0, " ",($C346-$T$5)^2)</f>
        <v xml:space="preserve"> </v>
      </c>
      <c r="G346" s="130" t="str">
        <f>IF(Data!$B346= 0, " ",($C346-$T$5)^3)</f>
        <v xml:space="preserve"> </v>
      </c>
      <c r="H346" s="130" t="str">
        <f>IF(Data!$B346= 0, " ",($C346-$T$5)^4)</f>
        <v xml:space="preserve"> </v>
      </c>
      <c r="I346" s="135" t="str">
        <f>IF(Data!$B346= 0, " ",(D346-$U$5)^2)</f>
        <v xml:space="preserve"> </v>
      </c>
      <c r="J346" s="135" t="str">
        <f>IF(Data!$B346= 0, " ",(D346-$U$5)^3)</f>
        <v xml:space="preserve"> </v>
      </c>
      <c r="K346" s="135" t="str">
        <f>IF(Data!$B346= 0, " ",(E346-0.35)/$T$4)</f>
        <v xml:space="preserve"> </v>
      </c>
      <c r="L346" s="135" t="str">
        <f>IF(Data!$B346= 0, " ",(1-K346))</f>
        <v xml:space="preserve"> </v>
      </c>
      <c r="M346" s="135" t="str">
        <f>IF(Data!$B346= 0, " ",(1-$K346)^2)</f>
        <v xml:space="preserve"> </v>
      </c>
      <c r="N346" s="135" t="str">
        <f>IF(Data!$B346= 0, " ",(1-$K346)^3)</f>
        <v xml:space="preserve"> </v>
      </c>
      <c r="O346" s="136" t="str">
        <f>IF(Data!$B346= 0, " ",($C346*L346))</f>
        <v xml:space="preserve"> </v>
      </c>
      <c r="P346" s="136" t="str">
        <f>IF(Data!$B346= 0, " ",($C346*M346))</f>
        <v xml:space="preserve"> </v>
      </c>
      <c r="Q346" s="136" t="str">
        <f>IF(Data!$B346= 0, " ",($C346*N346))</f>
        <v xml:space="preserve"> </v>
      </c>
    </row>
    <row r="347" spans="2:17">
      <c r="B347" s="130" t="str">
        <f>IF(Data!$B347= 0, " ",Data!B347)</f>
        <v xml:space="preserve"> </v>
      </c>
      <c r="C347" s="130" t="str">
        <f>IF(Data!$B347= 0, " ",Data!C347)</f>
        <v xml:space="preserve"> </v>
      </c>
      <c r="D347" s="130" t="str">
        <f>IF(Data!$B347= 0, " ",LN(C347))</f>
        <v xml:space="preserve"> </v>
      </c>
      <c r="E347" s="130" t="str">
        <f>IF(Data!$B347= 0, " ",ROW(B347)-1)</f>
        <v xml:space="preserve"> </v>
      </c>
      <c r="F347" s="130" t="str">
        <f>IF(Data!$B347= 0, " ",($C347-$T$5)^2)</f>
        <v xml:space="preserve"> </v>
      </c>
      <c r="G347" s="130" t="str">
        <f>IF(Data!$B347= 0, " ",($C347-$T$5)^3)</f>
        <v xml:space="preserve"> </v>
      </c>
      <c r="H347" s="130" t="str">
        <f>IF(Data!$B347= 0, " ",($C347-$T$5)^4)</f>
        <v xml:space="preserve"> </v>
      </c>
      <c r="I347" s="135" t="str">
        <f>IF(Data!$B347= 0, " ",(D347-$U$5)^2)</f>
        <v xml:space="preserve"> </v>
      </c>
      <c r="J347" s="135" t="str">
        <f>IF(Data!$B347= 0, " ",(D347-$U$5)^3)</f>
        <v xml:space="preserve"> </v>
      </c>
      <c r="K347" s="135" t="str">
        <f>IF(Data!$B347= 0, " ",(E347-0.35)/$T$4)</f>
        <v xml:space="preserve"> </v>
      </c>
      <c r="L347" s="135" t="str">
        <f>IF(Data!$B347= 0, " ",(1-K347))</f>
        <v xml:space="preserve"> </v>
      </c>
      <c r="M347" s="135" t="str">
        <f>IF(Data!$B347= 0, " ",(1-$K347)^2)</f>
        <v xml:space="preserve"> </v>
      </c>
      <c r="N347" s="135" t="str">
        <f>IF(Data!$B347= 0, " ",(1-$K347)^3)</f>
        <v xml:space="preserve"> </v>
      </c>
      <c r="O347" s="136" t="str">
        <f>IF(Data!$B347= 0, " ",($C347*L347))</f>
        <v xml:space="preserve"> </v>
      </c>
      <c r="P347" s="136" t="str">
        <f>IF(Data!$B347= 0, " ",($C347*M347))</f>
        <v xml:space="preserve"> </v>
      </c>
      <c r="Q347" s="136" t="str">
        <f>IF(Data!$B347= 0, " ",($C347*N347))</f>
        <v xml:space="preserve"> </v>
      </c>
    </row>
    <row r="348" spans="2:17">
      <c r="B348" s="130" t="str">
        <f>IF(Data!$B348= 0, " ",Data!B348)</f>
        <v xml:space="preserve"> </v>
      </c>
      <c r="C348" s="130" t="str">
        <f>IF(Data!$B348= 0, " ",Data!C348)</f>
        <v xml:space="preserve"> </v>
      </c>
      <c r="D348" s="130" t="str">
        <f>IF(Data!$B348= 0, " ",LN(C348))</f>
        <v xml:space="preserve"> </v>
      </c>
      <c r="E348" s="130" t="str">
        <f>IF(Data!$B348= 0, " ",ROW(B348)-1)</f>
        <v xml:space="preserve"> </v>
      </c>
      <c r="F348" s="130" t="str">
        <f>IF(Data!$B348= 0, " ",($C348-$T$5)^2)</f>
        <v xml:space="preserve"> </v>
      </c>
      <c r="G348" s="130" t="str">
        <f>IF(Data!$B348= 0, " ",($C348-$T$5)^3)</f>
        <v xml:space="preserve"> </v>
      </c>
      <c r="H348" s="130" t="str">
        <f>IF(Data!$B348= 0, " ",($C348-$T$5)^4)</f>
        <v xml:space="preserve"> </v>
      </c>
      <c r="I348" s="135" t="str">
        <f>IF(Data!$B348= 0, " ",(D348-$U$5)^2)</f>
        <v xml:space="preserve"> </v>
      </c>
      <c r="J348" s="135" t="str">
        <f>IF(Data!$B348= 0, " ",(D348-$U$5)^3)</f>
        <v xml:space="preserve"> </v>
      </c>
      <c r="K348" s="135" t="str">
        <f>IF(Data!$B348= 0, " ",(E348-0.35)/$T$4)</f>
        <v xml:space="preserve"> </v>
      </c>
      <c r="L348" s="135" t="str">
        <f>IF(Data!$B348= 0, " ",(1-K348))</f>
        <v xml:space="preserve"> </v>
      </c>
      <c r="M348" s="135" t="str">
        <f>IF(Data!$B348= 0, " ",(1-$K348)^2)</f>
        <v xml:space="preserve"> </v>
      </c>
      <c r="N348" s="135" t="str">
        <f>IF(Data!$B348= 0, " ",(1-$K348)^3)</f>
        <v xml:space="preserve"> </v>
      </c>
      <c r="O348" s="136" t="str">
        <f>IF(Data!$B348= 0, " ",($C348*L348))</f>
        <v xml:space="preserve"> </v>
      </c>
      <c r="P348" s="136" t="str">
        <f>IF(Data!$B348= 0, " ",($C348*M348))</f>
        <v xml:space="preserve"> </v>
      </c>
      <c r="Q348" s="136" t="str">
        <f>IF(Data!$B348= 0, " ",($C348*N348))</f>
        <v xml:space="preserve"> </v>
      </c>
    </row>
    <row r="349" spans="2:17">
      <c r="B349" s="130" t="str">
        <f>IF(Data!$B349= 0, " ",Data!B349)</f>
        <v xml:space="preserve"> </v>
      </c>
      <c r="C349" s="130" t="str">
        <f>IF(Data!$B349= 0, " ",Data!C349)</f>
        <v xml:space="preserve"> </v>
      </c>
      <c r="D349" s="130" t="str">
        <f>IF(Data!$B349= 0, " ",LN(C349))</f>
        <v xml:space="preserve"> </v>
      </c>
      <c r="E349" s="130" t="str">
        <f>IF(Data!$B349= 0, " ",ROW(B349)-1)</f>
        <v xml:space="preserve"> </v>
      </c>
      <c r="F349" s="130" t="str">
        <f>IF(Data!$B349= 0, " ",($C349-$T$5)^2)</f>
        <v xml:space="preserve"> </v>
      </c>
      <c r="G349" s="130" t="str">
        <f>IF(Data!$B349= 0, " ",($C349-$T$5)^3)</f>
        <v xml:space="preserve"> </v>
      </c>
      <c r="H349" s="130" t="str">
        <f>IF(Data!$B349= 0, " ",($C349-$T$5)^4)</f>
        <v xml:space="preserve"> </v>
      </c>
      <c r="I349" s="135" t="str">
        <f>IF(Data!$B349= 0, " ",(D349-$U$5)^2)</f>
        <v xml:space="preserve"> </v>
      </c>
      <c r="J349" s="135" t="str">
        <f>IF(Data!$B349= 0, " ",(D349-$U$5)^3)</f>
        <v xml:space="preserve"> </v>
      </c>
      <c r="K349" s="135" t="str">
        <f>IF(Data!$B349= 0, " ",(E349-0.35)/$T$4)</f>
        <v xml:space="preserve"> </v>
      </c>
      <c r="L349" s="135" t="str">
        <f>IF(Data!$B349= 0, " ",(1-K349))</f>
        <v xml:space="preserve"> </v>
      </c>
      <c r="M349" s="135" t="str">
        <f>IF(Data!$B349= 0, " ",(1-$K349)^2)</f>
        <v xml:space="preserve"> </v>
      </c>
      <c r="N349" s="135" t="str">
        <f>IF(Data!$B349= 0, " ",(1-$K349)^3)</f>
        <v xml:space="preserve"> </v>
      </c>
      <c r="O349" s="136" t="str">
        <f>IF(Data!$B349= 0, " ",($C349*L349))</f>
        <v xml:space="preserve"> </v>
      </c>
      <c r="P349" s="136" t="str">
        <f>IF(Data!$B349= 0, " ",($C349*M349))</f>
        <v xml:space="preserve"> </v>
      </c>
      <c r="Q349" s="136" t="str">
        <f>IF(Data!$B349= 0, " ",($C349*N349))</f>
        <v xml:space="preserve"> </v>
      </c>
    </row>
    <row r="350" spans="2:17">
      <c r="B350" s="130" t="str">
        <f>IF(Data!$B350= 0, " ",Data!B350)</f>
        <v xml:space="preserve"> </v>
      </c>
      <c r="C350" s="130" t="str">
        <f>IF(Data!$B350= 0, " ",Data!C350)</f>
        <v xml:space="preserve"> </v>
      </c>
      <c r="D350" s="130" t="str">
        <f>IF(Data!$B350= 0, " ",LN(C350))</f>
        <v xml:space="preserve"> </v>
      </c>
      <c r="E350" s="130" t="str">
        <f>IF(Data!$B350= 0, " ",ROW(B350)-1)</f>
        <v xml:space="preserve"> </v>
      </c>
      <c r="F350" s="130" t="str">
        <f>IF(Data!$B350= 0, " ",($C350-$T$5)^2)</f>
        <v xml:space="preserve"> </v>
      </c>
      <c r="G350" s="130" t="str">
        <f>IF(Data!$B350= 0, " ",($C350-$T$5)^3)</f>
        <v xml:space="preserve"> </v>
      </c>
      <c r="H350" s="130" t="str">
        <f>IF(Data!$B350= 0, " ",($C350-$T$5)^4)</f>
        <v xml:space="preserve"> </v>
      </c>
      <c r="I350" s="135" t="str">
        <f>IF(Data!$B350= 0, " ",(D350-$U$5)^2)</f>
        <v xml:space="preserve"> </v>
      </c>
      <c r="J350" s="135" t="str">
        <f>IF(Data!$B350= 0, " ",(D350-$U$5)^3)</f>
        <v xml:space="preserve"> </v>
      </c>
      <c r="K350" s="135" t="str">
        <f>IF(Data!$B350= 0, " ",(E350-0.35)/$T$4)</f>
        <v xml:space="preserve"> </v>
      </c>
      <c r="L350" s="135" t="str">
        <f>IF(Data!$B350= 0, " ",(1-K350))</f>
        <v xml:space="preserve"> </v>
      </c>
      <c r="M350" s="135" t="str">
        <f>IF(Data!$B350= 0, " ",(1-$K350)^2)</f>
        <v xml:space="preserve"> </v>
      </c>
      <c r="N350" s="135" t="str">
        <f>IF(Data!$B350= 0, " ",(1-$K350)^3)</f>
        <v xml:space="preserve"> </v>
      </c>
      <c r="O350" s="136" t="str">
        <f>IF(Data!$B350= 0, " ",($C350*L350))</f>
        <v xml:space="preserve"> </v>
      </c>
      <c r="P350" s="136" t="str">
        <f>IF(Data!$B350= 0, " ",($C350*M350))</f>
        <v xml:space="preserve"> </v>
      </c>
      <c r="Q350" s="136" t="str">
        <f>IF(Data!$B350= 0, " ",($C350*N350))</f>
        <v xml:space="preserve"> </v>
      </c>
    </row>
    <row r="351" spans="2:17">
      <c r="B351" s="130" t="str">
        <f>IF(Data!$B351= 0, " ",Data!B351)</f>
        <v xml:space="preserve"> </v>
      </c>
      <c r="C351" s="130" t="str">
        <f>IF(Data!$B351= 0, " ",Data!C351)</f>
        <v xml:space="preserve"> </v>
      </c>
      <c r="D351" s="130" t="str">
        <f>IF(Data!$B351= 0, " ",LN(C351))</f>
        <v xml:space="preserve"> </v>
      </c>
      <c r="E351" s="130" t="str">
        <f>IF(Data!$B351= 0, " ",ROW(B351)-1)</f>
        <v xml:space="preserve"> </v>
      </c>
      <c r="F351" s="130" t="str">
        <f>IF(Data!$B351= 0, " ",($C351-$T$5)^2)</f>
        <v xml:space="preserve"> </v>
      </c>
      <c r="G351" s="130" t="str">
        <f>IF(Data!$B351= 0, " ",($C351-$T$5)^3)</f>
        <v xml:space="preserve"> </v>
      </c>
      <c r="H351" s="130" t="str">
        <f>IF(Data!$B351= 0, " ",($C351-$T$5)^4)</f>
        <v xml:space="preserve"> </v>
      </c>
      <c r="I351" s="135" t="str">
        <f>IF(Data!$B351= 0, " ",(D351-$U$5)^2)</f>
        <v xml:space="preserve"> </v>
      </c>
      <c r="J351" s="135" t="str">
        <f>IF(Data!$B351= 0, " ",(D351-$U$5)^3)</f>
        <v xml:space="preserve"> </v>
      </c>
      <c r="K351" s="135" t="str">
        <f>IF(Data!$B351= 0, " ",(E351-0.35)/$T$4)</f>
        <v xml:space="preserve"> </v>
      </c>
      <c r="L351" s="135" t="str">
        <f>IF(Data!$B351= 0, " ",(1-K351))</f>
        <v xml:space="preserve"> </v>
      </c>
      <c r="M351" s="135" t="str">
        <f>IF(Data!$B351= 0, " ",(1-$K351)^2)</f>
        <v xml:space="preserve"> </v>
      </c>
      <c r="N351" s="135" t="str">
        <f>IF(Data!$B351= 0, " ",(1-$K351)^3)</f>
        <v xml:space="preserve"> </v>
      </c>
      <c r="O351" s="136" t="str">
        <f>IF(Data!$B351= 0, " ",($C351*L351))</f>
        <v xml:space="preserve"> </v>
      </c>
      <c r="P351" s="136" t="str">
        <f>IF(Data!$B351= 0, " ",($C351*M351))</f>
        <v xml:space="preserve"> </v>
      </c>
      <c r="Q351" s="136" t="str">
        <f>IF(Data!$B351= 0, " ",($C351*N351))</f>
        <v xml:space="preserve"> </v>
      </c>
    </row>
    <row r="352" spans="2:17">
      <c r="B352" s="130" t="str">
        <f>IF(Data!$B352= 0, " ",Data!B352)</f>
        <v xml:space="preserve"> </v>
      </c>
      <c r="C352" s="130" t="str">
        <f>IF(Data!$B352= 0, " ",Data!C352)</f>
        <v xml:space="preserve"> </v>
      </c>
      <c r="D352" s="130" t="str">
        <f>IF(Data!$B352= 0, " ",LN(C352))</f>
        <v xml:space="preserve"> </v>
      </c>
      <c r="E352" s="130" t="str">
        <f>IF(Data!$B352= 0, " ",ROW(B352)-1)</f>
        <v xml:space="preserve"> </v>
      </c>
      <c r="F352" s="130" t="str">
        <f>IF(Data!$B352= 0, " ",($C352-$T$5)^2)</f>
        <v xml:space="preserve"> </v>
      </c>
      <c r="G352" s="130" t="str">
        <f>IF(Data!$B352= 0, " ",($C352-$T$5)^3)</f>
        <v xml:space="preserve"> </v>
      </c>
      <c r="H352" s="130" t="str">
        <f>IF(Data!$B352= 0, " ",($C352-$T$5)^4)</f>
        <v xml:space="preserve"> </v>
      </c>
      <c r="I352" s="135" t="str">
        <f>IF(Data!$B352= 0, " ",(D352-$U$5)^2)</f>
        <v xml:space="preserve"> </v>
      </c>
      <c r="J352" s="135" t="str">
        <f>IF(Data!$B352= 0, " ",(D352-$U$5)^3)</f>
        <v xml:space="preserve"> </v>
      </c>
      <c r="K352" s="135" t="str">
        <f>IF(Data!$B352= 0, " ",(E352-0.35)/$T$4)</f>
        <v xml:space="preserve"> </v>
      </c>
      <c r="L352" s="135" t="str">
        <f>IF(Data!$B352= 0, " ",(1-K352))</f>
        <v xml:space="preserve"> </v>
      </c>
      <c r="M352" s="135" t="str">
        <f>IF(Data!$B352= 0, " ",(1-$K352)^2)</f>
        <v xml:space="preserve"> </v>
      </c>
      <c r="N352" s="135" t="str">
        <f>IF(Data!$B352= 0, " ",(1-$K352)^3)</f>
        <v xml:space="preserve"> </v>
      </c>
      <c r="O352" s="136" t="str">
        <f>IF(Data!$B352= 0, " ",($C352*L352))</f>
        <v xml:space="preserve"> </v>
      </c>
      <c r="P352" s="136" t="str">
        <f>IF(Data!$B352= 0, " ",($C352*M352))</f>
        <v xml:space="preserve"> </v>
      </c>
      <c r="Q352" s="136" t="str">
        <f>IF(Data!$B352= 0, " ",($C352*N352))</f>
        <v xml:space="preserve"> </v>
      </c>
    </row>
    <row r="353" spans="2:17">
      <c r="B353" s="130" t="str">
        <f>IF(Data!$B353= 0, " ",Data!B353)</f>
        <v xml:space="preserve"> </v>
      </c>
      <c r="C353" s="130" t="str">
        <f>IF(Data!$B353= 0, " ",Data!C353)</f>
        <v xml:space="preserve"> </v>
      </c>
      <c r="D353" s="130" t="str">
        <f>IF(Data!$B353= 0, " ",LN(C353))</f>
        <v xml:space="preserve"> </v>
      </c>
      <c r="E353" s="130" t="str">
        <f>IF(Data!$B353= 0, " ",ROW(B353)-1)</f>
        <v xml:space="preserve"> </v>
      </c>
      <c r="F353" s="130" t="str">
        <f>IF(Data!$B353= 0, " ",($C353-$T$5)^2)</f>
        <v xml:space="preserve"> </v>
      </c>
      <c r="G353" s="130" t="str">
        <f>IF(Data!$B353= 0, " ",($C353-$T$5)^3)</f>
        <v xml:space="preserve"> </v>
      </c>
      <c r="H353" s="130" t="str">
        <f>IF(Data!$B353= 0, " ",($C353-$T$5)^4)</f>
        <v xml:space="preserve"> </v>
      </c>
      <c r="I353" s="135" t="str">
        <f>IF(Data!$B353= 0, " ",(D353-$U$5)^2)</f>
        <v xml:space="preserve"> </v>
      </c>
      <c r="J353" s="135" t="str">
        <f>IF(Data!$B353= 0, " ",(D353-$U$5)^3)</f>
        <v xml:space="preserve"> </v>
      </c>
      <c r="K353" s="135" t="str">
        <f>IF(Data!$B353= 0, " ",(E353-0.35)/$T$4)</f>
        <v xml:space="preserve"> </v>
      </c>
      <c r="L353" s="135" t="str">
        <f>IF(Data!$B353= 0, " ",(1-K353))</f>
        <v xml:space="preserve"> </v>
      </c>
      <c r="M353" s="135" t="str">
        <f>IF(Data!$B353= 0, " ",(1-$K353)^2)</f>
        <v xml:space="preserve"> </v>
      </c>
      <c r="N353" s="135" t="str">
        <f>IF(Data!$B353= 0, " ",(1-$K353)^3)</f>
        <v xml:space="preserve"> </v>
      </c>
      <c r="O353" s="136" t="str">
        <f>IF(Data!$B353= 0, " ",($C353*L353))</f>
        <v xml:space="preserve"> </v>
      </c>
      <c r="P353" s="136" t="str">
        <f>IF(Data!$B353= 0, " ",($C353*M353))</f>
        <v xml:space="preserve"> </v>
      </c>
      <c r="Q353" s="136" t="str">
        <f>IF(Data!$B353= 0, " ",($C353*N353))</f>
        <v xml:space="preserve"> </v>
      </c>
    </row>
    <row r="354" spans="2:17">
      <c r="B354" s="130" t="str">
        <f>IF(Data!$B354= 0, " ",Data!B354)</f>
        <v xml:space="preserve"> </v>
      </c>
      <c r="C354" s="130" t="str">
        <f>IF(Data!$B354= 0, " ",Data!C354)</f>
        <v xml:space="preserve"> </v>
      </c>
      <c r="D354" s="130" t="str">
        <f>IF(Data!$B354= 0, " ",LN(C354))</f>
        <v xml:space="preserve"> </v>
      </c>
      <c r="E354" s="130" t="str">
        <f>IF(Data!$B354= 0, " ",ROW(B354)-1)</f>
        <v xml:space="preserve"> </v>
      </c>
      <c r="F354" s="130" t="str">
        <f>IF(Data!$B354= 0, " ",($C354-$T$5)^2)</f>
        <v xml:space="preserve"> </v>
      </c>
      <c r="G354" s="130" t="str">
        <f>IF(Data!$B354= 0, " ",($C354-$T$5)^3)</f>
        <v xml:space="preserve"> </v>
      </c>
      <c r="H354" s="130" t="str">
        <f>IF(Data!$B354= 0, " ",($C354-$T$5)^4)</f>
        <v xml:space="preserve"> </v>
      </c>
      <c r="I354" s="135" t="str">
        <f>IF(Data!$B354= 0, " ",(D354-$U$5)^2)</f>
        <v xml:space="preserve"> </v>
      </c>
      <c r="J354" s="135" t="str">
        <f>IF(Data!$B354= 0, " ",(D354-$U$5)^3)</f>
        <v xml:space="preserve"> </v>
      </c>
      <c r="K354" s="135" t="str">
        <f>IF(Data!$B354= 0, " ",(E354-0.35)/$T$4)</f>
        <v xml:space="preserve"> </v>
      </c>
      <c r="L354" s="135" t="str">
        <f>IF(Data!$B354= 0, " ",(1-K354))</f>
        <v xml:space="preserve"> </v>
      </c>
      <c r="M354" s="135" t="str">
        <f>IF(Data!$B354= 0, " ",(1-$K354)^2)</f>
        <v xml:space="preserve"> </v>
      </c>
      <c r="N354" s="135" t="str">
        <f>IF(Data!$B354= 0, " ",(1-$K354)^3)</f>
        <v xml:space="preserve"> </v>
      </c>
      <c r="O354" s="136" t="str">
        <f>IF(Data!$B354= 0, " ",($C354*L354))</f>
        <v xml:space="preserve"> </v>
      </c>
      <c r="P354" s="136" t="str">
        <f>IF(Data!$B354= 0, " ",($C354*M354))</f>
        <v xml:space="preserve"> </v>
      </c>
      <c r="Q354" s="136" t="str">
        <f>IF(Data!$B354= 0, " ",($C354*N354))</f>
        <v xml:space="preserve"> </v>
      </c>
    </row>
    <row r="355" spans="2:17">
      <c r="B355" s="130" t="str">
        <f>IF(Data!$B355= 0, " ",Data!B355)</f>
        <v xml:space="preserve"> </v>
      </c>
      <c r="C355" s="130" t="str">
        <f>IF(Data!$B355= 0, " ",Data!C355)</f>
        <v xml:space="preserve"> </v>
      </c>
      <c r="D355" s="130" t="str">
        <f>IF(Data!$B355= 0, " ",LN(C355))</f>
        <v xml:space="preserve"> </v>
      </c>
      <c r="E355" s="130" t="str">
        <f>IF(Data!$B355= 0, " ",ROW(B355)-1)</f>
        <v xml:space="preserve"> </v>
      </c>
      <c r="F355" s="130" t="str">
        <f>IF(Data!$B355= 0, " ",($C355-$T$5)^2)</f>
        <v xml:space="preserve"> </v>
      </c>
      <c r="G355" s="130" t="str">
        <f>IF(Data!$B355= 0, " ",($C355-$T$5)^3)</f>
        <v xml:space="preserve"> </v>
      </c>
      <c r="H355" s="130" t="str">
        <f>IF(Data!$B355= 0, " ",($C355-$T$5)^4)</f>
        <v xml:space="preserve"> </v>
      </c>
      <c r="I355" s="135" t="str">
        <f>IF(Data!$B355= 0, " ",(D355-$U$5)^2)</f>
        <v xml:space="preserve"> </v>
      </c>
      <c r="J355" s="135" t="str">
        <f>IF(Data!$B355= 0, " ",(D355-$U$5)^3)</f>
        <v xml:space="preserve"> </v>
      </c>
      <c r="K355" s="135" t="str">
        <f>IF(Data!$B355= 0, " ",(E355-0.35)/$T$4)</f>
        <v xml:space="preserve"> </v>
      </c>
      <c r="L355" s="135" t="str">
        <f>IF(Data!$B355= 0, " ",(1-K355))</f>
        <v xml:space="preserve"> </v>
      </c>
      <c r="M355" s="135" t="str">
        <f>IF(Data!$B355= 0, " ",(1-$K355)^2)</f>
        <v xml:space="preserve"> </v>
      </c>
      <c r="N355" s="135" t="str">
        <f>IF(Data!$B355= 0, " ",(1-$K355)^3)</f>
        <v xml:space="preserve"> </v>
      </c>
      <c r="O355" s="136" t="str">
        <f>IF(Data!$B355= 0, " ",($C355*L355))</f>
        <v xml:space="preserve"> </v>
      </c>
      <c r="P355" s="136" t="str">
        <f>IF(Data!$B355= 0, " ",($C355*M355))</f>
        <v xml:space="preserve"> </v>
      </c>
      <c r="Q355" s="136" t="str">
        <f>IF(Data!$B355= 0, " ",($C355*N355))</f>
        <v xml:space="preserve"> </v>
      </c>
    </row>
    <row r="356" spans="2:17">
      <c r="B356" s="130" t="str">
        <f>IF(Data!$B356= 0, " ",Data!B356)</f>
        <v xml:space="preserve"> </v>
      </c>
      <c r="C356" s="130" t="str">
        <f>IF(Data!$B356= 0, " ",Data!C356)</f>
        <v xml:space="preserve"> </v>
      </c>
      <c r="D356" s="130" t="str">
        <f>IF(Data!$B356= 0, " ",LN(C356))</f>
        <v xml:space="preserve"> </v>
      </c>
      <c r="E356" s="130" t="str">
        <f>IF(Data!$B356= 0, " ",ROW(B356)-1)</f>
        <v xml:space="preserve"> </v>
      </c>
      <c r="F356" s="130" t="str">
        <f>IF(Data!$B356= 0, " ",($C356-$T$5)^2)</f>
        <v xml:space="preserve"> </v>
      </c>
      <c r="G356" s="130" t="str">
        <f>IF(Data!$B356= 0, " ",($C356-$T$5)^3)</f>
        <v xml:space="preserve"> </v>
      </c>
      <c r="H356" s="130" t="str">
        <f>IF(Data!$B356= 0, " ",($C356-$T$5)^4)</f>
        <v xml:space="preserve"> </v>
      </c>
      <c r="I356" s="135" t="str">
        <f>IF(Data!$B356= 0, " ",(D356-$U$5)^2)</f>
        <v xml:space="preserve"> </v>
      </c>
      <c r="J356" s="135" t="str">
        <f>IF(Data!$B356= 0, " ",(D356-$U$5)^3)</f>
        <v xml:space="preserve"> </v>
      </c>
      <c r="K356" s="135" t="str">
        <f>IF(Data!$B356= 0, " ",(E356-0.35)/$T$4)</f>
        <v xml:space="preserve"> </v>
      </c>
      <c r="L356" s="135" t="str">
        <f>IF(Data!$B356= 0, " ",(1-K356))</f>
        <v xml:space="preserve"> </v>
      </c>
      <c r="M356" s="135" t="str">
        <f>IF(Data!$B356= 0, " ",(1-$K356)^2)</f>
        <v xml:space="preserve"> </v>
      </c>
      <c r="N356" s="135" t="str">
        <f>IF(Data!$B356= 0, " ",(1-$K356)^3)</f>
        <v xml:space="preserve"> </v>
      </c>
      <c r="O356" s="136" t="str">
        <f>IF(Data!$B356= 0, " ",($C356*L356))</f>
        <v xml:space="preserve"> </v>
      </c>
      <c r="P356" s="136" t="str">
        <f>IF(Data!$B356= 0, " ",($C356*M356))</f>
        <v xml:space="preserve"> </v>
      </c>
      <c r="Q356" s="136" t="str">
        <f>IF(Data!$B356= 0, " ",($C356*N356))</f>
        <v xml:space="preserve"> </v>
      </c>
    </row>
    <row r="357" spans="2:17">
      <c r="B357" s="130" t="str">
        <f>IF(Data!$B357= 0, " ",Data!B357)</f>
        <v xml:space="preserve"> </v>
      </c>
      <c r="C357" s="130" t="str">
        <f>IF(Data!$B357= 0, " ",Data!C357)</f>
        <v xml:space="preserve"> </v>
      </c>
      <c r="D357" s="130" t="str">
        <f>IF(Data!$B357= 0, " ",LN(C357))</f>
        <v xml:space="preserve"> </v>
      </c>
      <c r="E357" s="130" t="str">
        <f>IF(Data!$B357= 0, " ",ROW(B357)-1)</f>
        <v xml:space="preserve"> </v>
      </c>
      <c r="F357" s="130" t="str">
        <f>IF(Data!$B357= 0, " ",($C357-$T$5)^2)</f>
        <v xml:space="preserve"> </v>
      </c>
      <c r="G357" s="130" t="str">
        <f>IF(Data!$B357= 0, " ",($C357-$T$5)^3)</f>
        <v xml:space="preserve"> </v>
      </c>
      <c r="H357" s="130" t="str">
        <f>IF(Data!$B357= 0, " ",($C357-$T$5)^4)</f>
        <v xml:space="preserve"> </v>
      </c>
      <c r="I357" s="135" t="str">
        <f>IF(Data!$B357= 0, " ",(D357-$U$5)^2)</f>
        <v xml:space="preserve"> </v>
      </c>
      <c r="J357" s="135" t="str">
        <f>IF(Data!$B357= 0, " ",(D357-$U$5)^3)</f>
        <v xml:space="preserve"> </v>
      </c>
      <c r="K357" s="135" t="str">
        <f>IF(Data!$B357= 0, " ",(E357-0.35)/$T$4)</f>
        <v xml:space="preserve"> </v>
      </c>
      <c r="L357" s="135" t="str">
        <f>IF(Data!$B357= 0, " ",(1-K357))</f>
        <v xml:space="preserve"> </v>
      </c>
      <c r="M357" s="135" t="str">
        <f>IF(Data!$B357= 0, " ",(1-$K357)^2)</f>
        <v xml:space="preserve"> </v>
      </c>
      <c r="N357" s="135" t="str">
        <f>IF(Data!$B357= 0, " ",(1-$K357)^3)</f>
        <v xml:space="preserve"> </v>
      </c>
      <c r="O357" s="136" t="str">
        <f>IF(Data!$B357= 0, " ",($C357*L357))</f>
        <v xml:space="preserve"> </v>
      </c>
      <c r="P357" s="136" t="str">
        <f>IF(Data!$B357= 0, " ",($C357*M357))</f>
        <v xml:space="preserve"> </v>
      </c>
      <c r="Q357" s="136" t="str">
        <f>IF(Data!$B357= 0, " ",($C357*N357))</f>
        <v xml:space="preserve"> </v>
      </c>
    </row>
    <row r="358" spans="2:17">
      <c r="B358" s="130" t="str">
        <f>IF(Data!$B358= 0, " ",Data!B358)</f>
        <v xml:space="preserve"> </v>
      </c>
      <c r="C358" s="130" t="str">
        <f>IF(Data!$B358= 0, " ",Data!C358)</f>
        <v xml:space="preserve"> </v>
      </c>
      <c r="D358" s="130" t="str">
        <f>IF(Data!$B358= 0, " ",LN(C358))</f>
        <v xml:space="preserve"> </v>
      </c>
      <c r="E358" s="130" t="str">
        <f>IF(Data!$B358= 0, " ",ROW(B358)-1)</f>
        <v xml:space="preserve"> </v>
      </c>
      <c r="F358" s="130" t="str">
        <f>IF(Data!$B358= 0, " ",($C358-$T$5)^2)</f>
        <v xml:space="preserve"> </v>
      </c>
      <c r="G358" s="130" t="str">
        <f>IF(Data!$B358= 0, " ",($C358-$T$5)^3)</f>
        <v xml:space="preserve"> </v>
      </c>
      <c r="H358" s="130" t="str">
        <f>IF(Data!$B358= 0, " ",($C358-$T$5)^4)</f>
        <v xml:space="preserve"> </v>
      </c>
      <c r="I358" s="135" t="str">
        <f>IF(Data!$B358= 0, " ",(D358-$U$5)^2)</f>
        <v xml:space="preserve"> </v>
      </c>
      <c r="J358" s="135" t="str">
        <f>IF(Data!$B358= 0, " ",(D358-$U$5)^3)</f>
        <v xml:space="preserve"> </v>
      </c>
      <c r="K358" s="135" t="str">
        <f>IF(Data!$B358= 0, " ",(E358-0.35)/$T$4)</f>
        <v xml:space="preserve"> </v>
      </c>
      <c r="L358" s="135" t="str">
        <f>IF(Data!$B358= 0, " ",(1-K358))</f>
        <v xml:space="preserve"> </v>
      </c>
      <c r="M358" s="135" t="str">
        <f>IF(Data!$B358= 0, " ",(1-$K358)^2)</f>
        <v xml:space="preserve"> </v>
      </c>
      <c r="N358" s="135" t="str">
        <f>IF(Data!$B358= 0, " ",(1-$K358)^3)</f>
        <v xml:space="preserve"> </v>
      </c>
      <c r="O358" s="136" t="str">
        <f>IF(Data!$B358= 0, " ",($C358*L358))</f>
        <v xml:space="preserve"> </v>
      </c>
      <c r="P358" s="136" t="str">
        <f>IF(Data!$B358= 0, " ",($C358*M358))</f>
        <v xml:space="preserve"> </v>
      </c>
      <c r="Q358" s="136" t="str">
        <f>IF(Data!$B358= 0, " ",($C358*N358))</f>
        <v xml:space="preserve"> </v>
      </c>
    </row>
    <row r="359" spans="2:17">
      <c r="B359" s="130" t="str">
        <f>IF(Data!$B359= 0, " ",Data!B359)</f>
        <v xml:space="preserve"> </v>
      </c>
      <c r="C359" s="130" t="str">
        <f>IF(Data!$B359= 0, " ",Data!C359)</f>
        <v xml:space="preserve"> </v>
      </c>
      <c r="D359" s="130" t="str">
        <f>IF(Data!$B359= 0, " ",LN(C359))</f>
        <v xml:space="preserve"> </v>
      </c>
      <c r="E359" s="130" t="str">
        <f>IF(Data!$B359= 0, " ",ROW(B359)-1)</f>
        <v xml:space="preserve"> </v>
      </c>
      <c r="F359" s="130" t="str">
        <f>IF(Data!$B359= 0, " ",($C359-$T$5)^2)</f>
        <v xml:space="preserve"> </v>
      </c>
      <c r="G359" s="130" t="str">
        <f>IF(Data!$B359= 0, " ",($C359-$T$5)^3)</f>
        <v xml:space="preserve"> </v>
      </c>
      <c r="H359" s="130" t="str">
        <f>IF(Data!$B359= 0, " ",($C359-$T$5)^4)</f>
        <v xml:space="preserve"> </v>
      </c>
      <c r="I359" s="135" t="str">
        <f>IF(Data!$B359= 0, " ",(D359-$U$5)^2)</f>
        <v xml:space="preserve"> </v>
      </c>
      <c r="J359" s="135" t="str">
        <f>IF(Data!$B359= 0, " ",(D359-$U$5)^3)</f>
        <v xml:space="preserve"> </v>
      </c>
      <c r="K359" s="135" t="str">
        <f>IF(Data!$B359= 0, " ",(E359-0.35)/$T$4)</f>
        <v xml:space="preserve"> </v>
      </c>
      <c r="L359" s="135" t="str">
        <f>IF(Data!$B359= 0, " ",(1-K359))</f>
        <v xml:space="preserve"> </v>
      </c>
      <c r="M359" s="135" t="str">
        <f>IF(Data!$B359= 0, " ",(1-$K359)^2)</f>
        <v xml:space="preserve"> </v>
      </c>
      <c r="N359" s="135" t="str">
        <f>IF(Data!$B359= 0, " ",(1-$K359)^3)</f>
        <v xml:space="preserve"> </v>
      </c>
      <c r="O359" s="136" t="str">
        <f>IF(Data!$B359= 0, " ",($C359*L359))</f>
        <v xml:space="preserve"> </v>
      </c>
      <c r="P359" s="136" t="str">
        <f>IF(Data!$B359= 0, " ",($C359*M359))</f>
        <v xml:space="preserve"> </v>
      </c>
      <c r="Q359" s="136" t="str">
        <f>IF(Data!$B359= 0, " ",($C359*N359))</f>
        <v xml:space="preserve"> </v>
      </c>
    </row>
    <row r="360" spans="2:17">
      <c r="B360" s="130" t="str">
        <f>IF(Data!$B360= 0, " ",Data!B360)</f>
        <v xml:space="preserve"> </v>
      </c>
      <c r="C360" s="130" t="str">
        <f>IF(Data!$B360= 0, " ",Data!C360)</f>
        <v xml:space="preserve"> </v>
      </c>
      <c r="D360" s="130" t="str">
        <f>IF(Data!$B360= 0, " ",LN(C360))</f>
        <v xml:space="preserve"> </v>
      </c>
      <c r="E360" s="130" t="str">
        <f>IF(Data!$B360= 0, " ",ROW(B360)-1)</f>
        <v xml:space="preserve"> </v>
      </c>
      <c r="F360" s="130" t="str">
        <f>IF(Data!$B360= 0, " ",($C360-$T$5)^2)</f>
        <v xml:space="preserve"> </v>
      </c>
      <c r="G360" s="130" t="str">
        <f>IF(Data!$B360= 0, " ",($C360-$T$5)^3)</f>
        <v xml:space="preserve"> </v>
      </c>
      <c r="H360" s="130" t="str">
        <f>IF(Data!$B360= 0, " ",($C360-$T$5)^4)</f>
        <v xml:space="preserve"> </v>
      </c>
      <c r="I360" s="135" t="str">
        <f>IF(Data!$B360= 0, " ",(D360-$U$5)^2)</f>
        <v xml:space="preserve"> </v>
      </c>
      <c r="J360" s="135" t="str">
        <f>IF(Data!$B360= 0, " ",(D360-$U$5)^3)</f>
        <v xml:space="preserve"> </v>
      </c>
      <c r="K360" s="135" t="str">
        <f>IF(Data!$B360= 0, " ",(E360-0.35)/$T$4)</f>
        <v xml:space="preserve"> </v>
      </c>
      <c r="L360" s="135" t="str">
        <f>IF(Data!$B360= 0, " ",(1-K360))</f>
        <v xml:space="preserve"> </v>
      </c>
      <c r="M360" s="135" t="str">
        <f>IF(Data!$B360= 0, " ",(1-$K360)^2)</f>
        <v xml:space="preserve"> </v>
      </c>
      <c r="N360" s="135" t="str">
        <f>IF(Data!$B360= 0, " ",(1-$K360)^3)</f>
        <v xml:space="preserve"> </v>
      </c>
      <c r="O360" s="136" t="str">
        <f>IF(Data!$B360= 0, " ",($C360*L360))</f>
        <v xml:space="preserve"> </v>
      </c>
      <c r="P360" s="136" t="str">
        <f>IF(Data!$B360= 0, " ",($C360*M360))</f>
        <v xml:space="preserve"> </v>
      </c>
      <c r="Q360" s="136" t="str">
        <f>IF(Data!$B360= 0, " ",($C360*N360))</f>
        <v xml:space="preserve"> </v>
      </c>
    </row>
    <row r="361" spans="2:17">
      <c r="B361" s="130" t="str">
        <f>IF(Data!$B361= 0, " ",Data!B361)</f>
        <v xml:space="preserve"> </v>
      </c>
      <c r="C361" s="130" t="str">
        <f>IF(Data!$B361= 0, " ",Data!C361)</f>
        <v xml:space="preserve"> </v>
      </c>
      <c r="D361" s="130" t="str">
        <f>IF(Data!$B361= 0, " ",LN(C361))</f>
        <v xml:space="preserve"> </v>
      </c>
      <c r="E361" s="130" t="str">
        <f>IF(Data!$B361= 0, " ",ROW(B361)-1)</f>
        <v xml:space="preserve"> </v>
      </c>
      <c r="F361" s="130" t="str">
        <f>IF(Data!$B361= 0, " ",($C361-$T$5)^2)</f>
        <v xml:space="preserve"> </v>
      </c>
      <c r="G361" s="130" t="str">
        <f>IF(Data!$B361= 0, " ",($C361-$T$5)^3)</f>
        <v xml:space="preserve"> </v>
      </c>
      <c r="H361" s="130" t="str">
        <f>IF(Data!$B361= 0, " ",($C361-$T$5)^4)</f>
        <v xml:space="preserve"> </v>
      </c>
      <c r="I361" s="135" t="str">
        <f>IF(Data!$B361= 0, " ",(D361-$U$5)^2)</f>
        <v xml:space="preserve"> </v>
      </c>
      <c r="J361" s="135" t="str">
        <f>IF(Data!$B361= 0, " ",(D361-$U$5)^3)</f>
        <v xml:space="preserve"> </v>
      </c>
      <c r="K361" s="135" t="str">
        <f>IF(Data!$B361= 0, " ",(E361-0.35)/$T$4)</f>
        <v xml:space="preserve"> </v>
      </c>
      <c r="L361" s="135" t="str">
        <f>IF(Data!$B361= 0, " ",(1-K361))</f>
        <v xml:space="preserve"> </v>
      </c>
      <c r="M361" s="135" t="str">
        <f>IF(Data!$B361= 0, " ",(1-$K361)^2)</f>
        <v xml:space="preserve"> </v>
      </c>
      <c r="N361" s="135" t="str">
        <f>IF(Data!$B361= 0, " ",(1-$K361)^3)</f>
        <v xml:space="preserve"> </v>
      </c>
      <c r="O361" s="136" t="str">
        <f>IF(Data!$B361= 0, " ",($C361*L361))</f>
        <v xml:space="preserve"> </v>
      </c>
      <c r="P361" s="136" t="str">
        <f>IF(Data!$B361= 0, " ",($C361*M361))</f>
        <v xml:space="preserve"> </v>
      </c>
      <c r="Q361" s="136" t="str">
        <f>IF(Data!$B361= 0, " ",($C361*N361))</f>
        <v xml:space="preserve"> </v>
      </c>
    </row>
    <row r="362" spans="2:17">
      <c r="B362" s="130" t="str">
        <f>IF(Data!$B362= 0, " ",Data!B362)</f>
        <v xml:space="preserve"> </v>
      </c>
      <c r="C362" s="130" t="str">
        <f>IF(Data!$B362= 0, " ",Data!C362)</f>
        <v xml:space="preserve"> </v>
      </c>
      <c r="D362" s="130" t="str">
        <f>IF(Data!$B362= 0, " ",LN(C362))</f>
        <v xml:space="preserve"> </v>
      </c>
      <c r="E362" s="130" t="str">
        <f>IF(Data!$B362= 0, " ",ROW(B362)-1)</f>
        <v xml:space="preserve"> </v>
      </c>
      <c r="F362" s="130" t="str">
        <f>IF(Data!$B362= 0, " ",($C362-$T$5)^2)</f>
        <v xml:space="preserve"> </v>
      </c>
      <c r="G362" s="130" t="str">
        <f>IF(Data!$B362= 0, " ",($C362-$T$5)^3)</f>
        <v xml:space="preserve"> </v>
      </c>
      <c r="H362" s="130" t="str">
        <f>IF(Data!$B362= 0, " ",($C362-$T$5)^4)</f>
        <v xml:space="preserve"> </v>
      </c>
      <c r="I362" s="135" t="str">
        <f>IF(Data!$B362= 0, " ",(D362-$U$5)^2)</f>
        <v xml:space="preserve"> </v>
      </c>
      <c r="J362" s="135" t="str">
        <f>IF(Data!$B362= 0, " ",(D362-$U$5)^3)</f>
        <v xml:space="preserve"> </v>
      </c>
      <c r="K362" s="135" t="str">
        <f>IF(Data!$B362= 0, " ",(E362-0.35)/$T$4)</f>
        <v xml:space="preserve"> </v>
      </c>
      <c r="L362" s="135" t="str">
        <f>IF(Data!$B362= 0, " ",(1-K362))</f>
        <v xml:space="preserve"> </v>
      </c>
      <c r="M362" s="135" t="str">
        <f>IF(Data!$B362= 0, " ",(1-$K362)^2)</f>
        <v xml:space="preserve"> </v>
      </c>
      <c r="N362" s="135" t="str">
        <f>IF(Data!$B362= 0, " ",(1-$K362)^3)</f>
        <v xml:space="preserve"> </v>
      </c>
      <c r="O362" s="136" t="str">
        <f>IF(Data!$B362= 0, " ",($C362*L362))</f>
        <v xml:space="preserve"> </v>
      </c>
      <c r="P362" s="136" t="str">
        <f>IF(Data!$B362= 0, " ",($C362*M362))</f>
        <v xml:space="preserve"> </v>
      </c>
      <c r="Q362" s="136" t="str">
        <f>IF(Data!$B362= 0, " ",($C362*N362))</f>
        <v xml:space="preserve"> </v>
      </c>
    </row>
    <row r="363" spans="2:17">
      <c r="B363" s="130" t="str">
        <f>IF(Data!$B363= 0, " ",Data!B363)</f>
        <v xml:space="preserve"> </v>
      </c>
      <c r="C363" s="130" t="str">
        <f>IF(Data!$B363= 0, " ",Data!C363)</f>
        <v xml:space="preserve"> </v>
      </c>
      <c r="D363" s="130" t="str">
        <f>IF(Data!$B363= 0, " ",LN(C363))</f>
        <v xml:space="preserve"> </v>
      </c>
      <c r="E363" s="130" t="str">
        <f>IF(Data!$B363= 0, " ",ROW(B363)-1)</f>
        <v xml:space="preserve"> </v>
      </c>
      <c r="F363" s="130" t="str">
        <f>IF(Data!$B363= 0, " ",($C363-$T$5)^2)</f>
        <v xml:space="preserve"> </v>
      </c>
      <c r="G363" s="130" t="str">
        <f>IF(Data!$B363= 0, " ",($C363-$T$5)^3)</f>
        <v xml:space="preserve"> </v>
      </c>
      <c r="H363" s="130" t="str">
        <f>IF(Data!$B363= 0, " ",($C363-$T$5)^4)</f>
        <v xml:space="preserve"> </v>
      </c>
      <c r="I363" s="135" t="str">
        <f>IF(Data!$B363= 0, " ",(D363-$U$5)^2)</f>
        <v xml:space="preserve"> </v>
      </c>
      <c r="J363" s="135" t="str">
        <f>IF(Data!$B363= 0, " ",(D363-$U$5)^3)</f>
        <v xml:space="preserve"> </v>
      </c>
      <c r="K363" s="135" t="str">
        <f>IF(Data!$B363= 0, " ",(E363-0.35)/$T$4)</f>
        <v xml:space="preserve"> </v>
      </c>
      <c r="L363" s="135" t="str">
        <f>IF(Data!$B363= 0, " ",(1-K363))</f>
        <v xml:space="preserve"> </v>
      </c>
      <c r="M363" s="135" t="str">
        <f>IF(Data!$B363= 0, " ",(1-$K363)^2)</f>
        <v xml:space="preserve"> </v>
      </c>
      <c r="N363" s="135" t="str">
        <f>IF(Data!$B363= 0, " ",(1-$K363)^3)</f>
        <v xml:space="preserve"> </v>
      </c>
      <c r="O363" s="136" t="str">
        <f>IF(Data!$B363= 0, " ",($C363*L363))</f>
        <v xml:space="preserve"> </v>
      </c>
      <c r="P363" s="136" t="str">
        <f>IF(Data!$B363= 0, " ",($C363*M363))</f>
        <v xml:space="preserve"> </v>
      </c>
      <c r="Q363" s="136" t="str">
        <f>IF(Data!$B363= 0, " ",($C363*N363))</f>
        <v xml:space="preserve"> </v>
      </c>
    </row>
    <row r="364" spans="2:17">
      <c r="B364" s="130" t="str">
        <f>IF(Data!$B364= 0, " ",Data!B364)</f>
        <v xml:space="preserve"> </v>
      </c>
      <c r="C364" s="130" t="str">
        <f>IF(Data!$B364= 0, " ",Data!C364)</f>
        <v xml:space="preserve"> </v>
      </c>
      <c r="D364" s="130" t="str">
        <f>IF(Data!$B364= 0, " ",LN(C364))</f>
        <v xml:space="preserve"> </v>
      </c>
      <c r="E364" s="130" t="str">
        <f>IF(Data!$B364= 0, " ",ROW(B364)-1)</f>
        <v xml:space="preserve"> </v>
      </c>
      <c r="F364" s="130" t="str">
        <f>IF(Data!$B364= 0, " ",($C364-$T$5)^2)</f>
        <v xml:space="preserve"> </v>
      </c>
      <c r="G364" s="130" t="str">
        <f>IF(Data!$B364= 0, " ",($C364-$T$5)^3)</f>
        <v xml:space="preserve"> </v>
      </c>
      <c r="H364" s="130" t="str">
        <f>IF(Data!$B364= 0, " ",($C364-$T$5)^4)</f>
        <v xml:space="preserve"> </v>
      </c>
      <c r="I364" s="135" t="str">
        <f>IF(Data!$B364= 0, " ",(D364-$U$5)^2)</f>
        <v xml:space="preserve"> </v>
      </c>
      <c r="J364" s="135" t="str">
        <f>IF(Data!$B364= 0, " ",(D364-$U$5)^3)</f>
        <v xml:space="preserve"> </v>
      </c>
      <c r="K364" s="135" t="str">
        <f>IF(Data!$B364= 0, " ",(E364-0.35)/$T$4)</f>
        <v xml:space="preserve"> </v>
      </c>
      <c r="L364" s="135" t="str">
        <f>IF(Data!$B364= 0, " ",(1-K364))</f>
        <v xml:space="preserve"> </v>
      </c>
      <c r="M364" s="135" t="str">
        <f>IF(Data!$B364= 0, " ",(1-$K364)^2)</f>
        <v xml:space="preserve"> </v>
      </c>
      <c r="N364" s="135" t="str">
        <f>IF(Data!$B364= 0, " ",(1-$K364)^3)</f>
        <v xml:space="preserve"> </v>
      </c>
      <c r="O364" s="136" t="str">
        <f>IF(Data!$B364= 0, " ",($C364*L364))</f>
        <v xml:space="preserve"> </v>
      </c>
      <c r="P364" s="136" t="str">
        <f>IF(Data!$B364= 0, " ",($C364*M364))</f>
        <v xml:space="preserve"> </v>
      </c>
      <c r="Q364" s="136" t="str">
        <f>IF(Data!$B364= 0, " ",($C364*N364))</f>
        <v xml:space="preserve"> </v>
      </c>
    </row>
    <row r="365" spans="2:17">
      <c r="B365" s="130" t="str">
        <f>IF(Data!$B365= 0, " ",Data!B365)</f>
        <v xml:space="preserve"> </v>
      </c>
      <c r="C365" s="130" t="str">
        <f>IF(Data!$B365= 0, " ",Data!C365)</f>
        <v xml:space="preserve"> </v>
      </c>
      <c r="D365" s="130" t="str">
        <f>IF(Data!$B365= 0, " ",LN(C365))</f>
        <v xml:space="preserve"> </v>
      </c>
      <c r="E365" s="130" t="str">
        <f>IF(Data!$B365= 0, " ",ROW(B365)-1)</f>
        <v xml:space="preserve"> </v>
      </c>
      <c r="F365" s="130" t="str">
        <f>IF(Data!$B365= 0, " ",($C365-$T$5)^2)</f>
        <v xml:space="preserve"> </v>
      </c>
      <c r="G365" s="130" t="str">
        <f>IF(Data!$B365= 0, " ",($C365-$T$5)^3)</f>
        <v xml:space="preserve"> </v>
      </c>
      <c r="H365" s="130" t="str">
        <f>IF(Data!$B365= 0, " ",($C365-$T$5)^4)</f>
        <v xml:space="preserve"> </v>
      </c>
      <c r="I365" s="135" t="str">
        <f>IF(Data!$B365= 0, " ",(D365-$U$5)^2)</f>
        <v xml:space="preserve"> </v>
      </c>
      <c r="J365" s="135" t="str">
        <f>IF(Data!$B365= 0, " ",(D365-$U$5)^3)</f>
        <v xml:space="preserve"> </v>
      </c>
      <c r="K365" s="135" t="str">
        <f>IF(Data!$B365= 0, " ",(E365-0.35)/$T$4)</f>
        <v xml:space="preserve"> </v>
      </c>
      <c r="L365" s="135" t="str">
        <f>IF(Data!$B365= 0, " ",(1-K365))</f>
        <v xml:space="preserve"> </v>
      </c>
      <c r="M365" s="135" t="str">
        <f>IF(Data!$B365= 0, " ",(1-$K365)^2)</f>
        <v xml:space="preserve"> </v>
      </c>
      <c r="N365" s="135" t="str">
        <f>IF(Data!$B365= 0, " ",(1-$K365)^3)</f>
        <v xml:space="preserve"> </v>
      </c>
      <c r="O365" s="136" t="str">
        <f>IF(Data!$B365= 0, " ",($C365*L365))</f>
        <v xml:space="preserve"> </v>
      </c>
      <c r="P365" s="136" t="str">
        <f>IF(Data!$B365= 0, " ",($C365*M365))</f>
        <v xml:space="preserve"> </v>
      </c>
      <c r="Q365" s="136" t="str">
        <f>IF(Data!$B365= 0, " ",($C365*N365))</f>
        <v xml:space="preserve"> </v>
      </c>
    </row>
    <row r="366" spans="2:17">
      <c r="B366" s="130" t="str">
        <f>IF(Data!$B366= 0, " ",Data!B366)</f>
        <v xml:space="preserve"> </v>
      </c>
      <c r="C366" s="130" t="str">
        <f>IF(Data!$B366= 0, " ",Data!C366)</f>
        <v xml:space="preserve"> </v>
      </c>
      <c r="D366" s="130" t="str">
        <f>IF(Data!$B366= 0, " ",LN(C366))</f>
        <v xml:space="preserve"> </v>
      </c>
      <c r="E366" s="130" t="str">
        <f>IF(Data!$B366= 0, " ",ROW(B366)-1)</f>
        <v xml:space="preserve"> </v>
      </c>
      <c r="F366" s="130" t="str">
        <f>IF(Data!$B366= 0, " ",($C366-$T$5)^2)</f>
        <v xml:space="preserve"> </v>
      </c>
      <c r="G366" s="130" t="str">
        <f>IF(Data!$B366= 0, " ",($C366-$T$5)^3)</f>
        <v xml:space="preserve"> </v>
      </c>
      <c r="H366" s="130" t="str">
        <f>IF(Data!$B366= 0, " ",($C366-$T$5)^4)</f>
        <v xml:space="preserve"> </v>
      </c>
      <c r="I366" s="135" t="str">
        <f>IF(Data!$B366= 0, " ",(D366-$U$5)^2)</f>
        <v xml:space="preserve"> </v>
      </c>
      <c r="J366" s="135" t="str">
        <f>IF(Data!$B366= 0, " ",(D366-$U$5)^3)</f>
        <v xml:space="preserve"> </v>
      </c>
      <c r="K366" s="135" t="str">
        <f>IF(Data!$B366= 0, " ",(E366-0.35)/$T$4)</f>
        <v xml:space="preserve"> </v>
      </c>
      <c r="L366" s="135" t="str">
        <f>IF(Data!$B366= 0, " ",(1-K366))</f>
        <v xml:space="preserve"> </v>
      </c>
      <c r="M366" s="135" t="str">
        <f>IF(Data!$B366= 0, " ",(1-$K366)^2)</f>
        <v xml:space="preserve"> </v>
      </c>
      <c r="N366" s="135" t="str">
        <f>IF(Data!$B366= 0, " ",(1-$K366)^3)</f>
        <v xml:space="preserve"> </v>
      </c>
      <c r="O366" s="136" t="str">
        <f>IF(Data!$B366= 0, " ",($C366*L366))</f>
        <v xml:space="preserve"> </v>
      </c>
      <c r="P366" s="136" t="str">
        <f>IF(Data!$B366= 0, " ",($C366*M366))</f>
        <v xml:space="preserve"> </v>
      </c>
      <c r="Q366" s="136" t="str">
        <f>IF(Data!$B366= 0, " ",($C366*N366))</f>
        <v xml:space="preserve"> </v>
      </c>
    </row>
    <row r="367" spans="2:17">
      <c r="B367" s="130" t="str">
        <f>IF(Data!$B367= 0, " ",Data!B367)</f>
        <v xml:space="preserve"> </v>
      </c>
      <c r="C367" s="130" t="str">
        <f>IF(Data!$B367= 0, " ",Data!C367)</f>
        <v xml:space="preserve"> </v>
      </c>
      <c r="D367" s="130" t="str">
        <f>IF(Data!$B367= 0, " ",LN(C367))</f>
        <v xml:space="preserve"> </v>
      </c>
      <c r="E367" s="130" t="str">
        <f>IF(Data!$B367= 0, " ",ROW(B367)-1)</f>
        <v xml:space="preserve"> </v>
      </c>
      <c r="F367" s="130" t="str">
        <f>IF(Data!$B367= 0, " ",($C367-$T$5)^2)</f>
        <v xml:space="preserve"> </v>
      </c>
      <c r="G367" s="130" t="str">
        <f>IF(Data!$B367= 0, " ",($C367-$T$5)^3)</f>
        <v xml:space="preserve"> </v>
      </c>
      <c r="H367" s="130" t="str">
        <f>IF(Data!$B367= 0, " ",($C367-$T$5)^4)</f>
        <v xml:space="preserve"> </v>
      </c>
      <c r="I367" s="135" t="str">
        <f>IF(Data!$B367= 0, " ",(D367-$U$5)^2)</f>
        <v xml:space="preserve"> </v>
      </c>
      <c r="J367" s="135" t="str">
        <f>IF(Data!$B367= 0, " ",(D367-$U$5)^3)</f>
        <v xml:space="preserve"> </v>
      </c>
      <c r="K367" s="135" t="str">
        <f>IF(Data!$B367= 0, " ",(E367-0.35)/$T$4)</f>
        <v xml:space="preserve"> </v>
      </c>
      <c r="L367" s="135" t="str">
        <f>IF(Data!$B367= 0, " ",(1-K367))</f>
        <v xml:space="preserve"> </v>
      </c>
      <c r="M367" s="135" t="str">
        <f>IF(Data!$B367= 0, " ",(1-$K367)^2)</f>
        <v xml:space="preserve"> </v>
      </c>
      <c r="N367" s="135" t="str">
        <f>IF(Data!$B367= 0, " ",(1-$K367)^3)</f>
        <v xml:space="preserve"> </v>
      </c>
      <c r="O367" s="136" t="str">
        <f>IF(Data!$B367= 0, " ",($C367*L367))</f>
        <v xml:space="preserve"> </v>
      </c>
      <c r="P367" s="136" t="str">
        <f>IF(Data!$B367= 0, " ",($C367*M367))</f>
        <v xml:space="preserve"> </v>
      </c>
      <c r="Q367" s="136" t="str">
        <f>IF(Data!$B367= 0, " ",($C367*N367))</f>
        <v xml:space="preserve"> </v>
      </c>
    </row>
    <row r="368" spans="2:17">
      <c r="B368" s="130" t="str">
        <f>IF(Data!$B368= 0, " ",Data!B368)</f>
        <v xml:space="preserve"> </v>
      </c>
      <c r="C368" s="130" t="str">
        <f>IF(Data!$B368= 0, " ",Data!C368)</f>
        <v xml:space="preserve"> </v>
      </c>
      <c r="D368" s="130" t="str">
        <f>IF(Data!$B368= 0, " ",LN(C368))</f>
        <v xml:space="preserve"> </v>
      </c>
      <c r="E368" s="130" t="str">
        <f>IF(Data!$B368= 0, " ",ROW(B368)-1)</f>
        <v xml:space="preserve"> </v>
      </c>
      <c r="F368" s="130" t="str">
        <f>IF(Data!$B368= 0, " ",($C368-$T$5)^2)</f>
        <v xml:space="preserve"> </v>
      </c>
      <c r="G368" s="130" t="str">
        <f>IF(Data!$B368= 0, " ",($C368-$T$5)^3)</f>
        <v xml:space="preserve"> </v>
      </c>
      <c r="H368" s="130" t="str">
        <f>IF(Data!$B368= 0, " ",($C368-$T$5)^4)</f>
        <v xml:space="preserve"> </v>
      </c>
      <c r="I368" s="135" t="str">
        <f>IF(Data!$B368= 0, " ",(D368-$U$5)^2)</f>
        <v xml:space="preserve"> </v>
      </c>
      <c r="J368" s="135" t="str">
        <f>IF(Data!$B368= 0, " ",(D368-$U$5)^3)</f>
        <v xml:space="preserve"> </v>
      </c>
      <c r="K368" s="135" t="str">
        <f>IF(Data!$B368= 0, " ",(E368-0.35)/$T$4)</f>
        <v xml:space="preserve"> </v>
      </c>
      <c r="L368" s="135" t="str">
        <f>IF(Data!$B368= 0, " ",(1-K368))</f>
        <v xml:space="preserve"> </v>
      </c>
      <c r="M368" s="135" t="str">
        <f>IF(Data!$B368= 0, " ",(1-$K368)^2)</f>
        <v xml:space="preserve"> </v>
      </c>
      <c r="N368" s="135" t="str">
        <f>IF(Data!$B368= 0, " ",(1-$K368)^3)</f>
        <v xml:space="preserve"> </v>
      </c>
      <c r="O368" s="136" t="str">
        <f>IF(Data!$B368= 0, " ",($C368*L368))</f>
        <v xml:space="preserve"> </v>
      </c>
      <c r="P368" s="136" t="str">
        <f>IF(Data!$B368= 0, " ",($C368*M368))</f>
        <v xml:space="preserve"> </v>
      </c>
      <c r="Q368" s="136" t="str">
        <f>IF(Data!$B368= 0, " ",($C368*N368))</f>
        <v xml:space="preserve"> </v>
      </c>
    </row>
    <row r="369" spans="2:17">
      <c r="B369" s="130" t="str">
        <f>IF(Data!$B369= 0, " ",Data!B369)</f>
        <v xml:space="preserve"> </v>
      </c>
      <c r="C369" s="130" t="str">
        <f>IF(Data!$B369= 0, " ",Data!C369)</f>
        <v xml:space="preserve"> </v>
      </c>
      <c r="D369" s="130" t="str">
        <f>IF(Data!$B369= 0, " ",LN(C369))</f>
        <v xml:space="preserve"> </v>
      </c>
      <c r="E369" s="130" t="str">
        <f>IF(Data!$B369= 0, " ",ROW(B369)-1)</f>
        <v xml:space="preserve"> </v>
      </c>
      <c r="F369" s="130" t="str">
        <f>IF(Data!$B369= 0, " ",($C369-$T$5)^2)</f>
        <v xml:space="preserve"> </v>
      </c>
      <c r="G369" s="130" t="str">
        <f>IF(Data!$B369= 0, " ",($C369-$T$5)^3)</f>
        <v xml:space="preserve"> </v>
      </c>
      <c r="H369" s="130" t="str">
        <f>IF(Data!$B369= 0, " ",($C369-$T$5)^4)</f>
        <v xml:space="preserve"> </v>
      </c>
      <c r="I369" s="135" t="str">
        <f>IF(Data!$B369= 0, " ",(D369-$U$5)^2)</f>
        <v xml:space="preserve"> </v>
      </c>
      <c r="J369" s="135" t="str">
        <f>IF(Data!$B369= 0, " ",(D369-$U$5)^3)</f>
        <v xml:space="preserve"> </v>
      </c>
      <c r="K369" s="135" t="str">
        <f>IF(Data!$B369= 0, " ",(E369-0.35)/$T$4)</f>
        <v xml:space="preserve"> </v>
      </c>
      <c r="L369" s="135" t="str">
        <f>IF(Data!$B369= 0, " ",(1-K369))</f>
        <v xml:space="preserve"> </v>
      </c>
      <c r="M369" s="135" t="str">
        <f>IF(Data!$B369= 0, " ",(1-$K369)^2)</f>
        <v xml:space="preserve"> </v>
      </c>
      <c r="N369" s="135" t="str">
        <f>IF(Data!$B369= 0, " ",(1-$K369)^3)</f>
        <v xml:space="preserve"> </v>
      </c>
      <c r="O369" s="136" t="str">
        <f>IF(Data!$B369= 0, " ",($C369*L369))</f>
        <v xml:space="preserve"> </v>
      </c>
      <c r="P369" s="136" t="str">
        <f>IF(Data!$B369= 0, " ",($C369*M369))</f>
        <v xml:space="preserve"> </v>
      </c>
      <c r="Q369" s="136" t="str">
        <f>IF(Data!$B369= 0, " ",($C369*N369))</f>
        <v xml:space="preserve"> </v>
      </c>
    </row>
    <row r="370" spans="2:17">
      <c r="B370" s="130" t="str">
        <f>IF(Data!$B370= 0, " ",Data!B370)</f>
        <v xml:space="preserve"> </v>
      </c>
      <c r="C370" s="130" t="str">
        <f>IF(Data!$B370= 0, " ",Data!C370)</f>
        <v xml:space="preserve"> </v>
      </c>
      <c r="D370" s="130" t="str">
        <f>IF(Data!$B370= 0, " ",LN(C370))</f>
        <v xml:space="preserve"> </v>
      </c>
      <c r="E370" s="130" t="str">
        <f>IF(Data!$B370= 0, " ",ROW(B370)-1)</f>
        <v xml:space="preserve"> </v>
      </c>
      <c r="F370" s="130" t="str">
        <f>IF(Data!$B370= 0, " ",($C370-$T$5)^2)</f>
        <v xml:space="preserve"> </v>
      </c>
      <c r="G370" s="130" t="str">
        <f>IF(Data!$B370= 0, " ",($C370-$T$5)^3)</f>
        <v xml:space="preserve"> </v>
      </c>
      <c r="H370" s="130" t="str">
        <f>IF(Data!$B370= 0, " ",($C370-$T$5)^4)</f>
        <v xml:space="preserve"> </v>
      </c>
      <c r="I370" s="135" t="str">
        <f>IF(Data!$B370= 0, " ",(D370-$U$5)^2)</f>
        <v xml:space="preserve"> </v>
      </c>
      <c r="J370" s="135" t="str">
        <f>IF(Data!$B370= 0, " ",(D370-$U$5)^3)</f>
        <v xml:space="preserve"> </v>
      </c>
      <c r="K370" s="135" t="str">
        <f>IF(Data!$B370= 0, " ",(E370-0.35)/$T$4)</f>
        <v xml:space="preserve"> </v>
      </c>
      <c r="L370" s="135" t="str">
        <f>IF(Data!$B370= 0, " ",(1-K370))</f>
        <v xml:space="preserve"> </v>
      </c>
      <c r="M370" s="135" t="str">
        <f>IF(Data!$B370= 0, " ",(1-$K370)^2)</f>
        <v xml:space="preserve"> </v>
      </c>
      <c r="N370" s="135" t="str">
        <f>IF(Data!$B370= 0, " ",(1-$K370)^3)</f>
        <v xml:space="preserve"> </v>
      </c>
      <c r="O370" s="136" t="str">
        <f>IF(Data!$B370= 0, " ",($C370*L370))</f>
        <v xml:space="preserve"> </v>
      </c>
      <c r="P370" s="136" t="str">
        <f>IF(Data!$B370= 0, " ",($C370*M370))</f>
        <v xml:space="preserve"> </v>
      </c>
      <c r="Q370" s="136" t="str">
        <f>IF(Data!$B370= 0, " ",($C370*N370))</f>
        <v xml:space="preserve"> </v>
      </c>
    </row>
    <row r="371" spans="2:17">
      <c r="B371" s="130" t="str">
        <f>IF(Data!$B371= 0, " ",Data!B371)</f>
        <v xml:space="preserve"> </v>
      </c>
      <c r="C371" s="130" t="str">
        <f>IF(Data!$B371= 0, " ",Data!C371)</f>
        <v xml:space="preserve"> </v>
      </c>
      <c r="D371" s="130" t="str">
        <f>IF(Data!$B371= 0, " ",LN(C371))</f>
        <v xml:space="preserve"> </v>
      </c>
      <c r="E371" s="130" t="str">
        <f>IF(Data!$B371= 0, " ",ROW(B371)-1)</f>
        <v xml:space="preserve"> </v>
      </c>
      <c r="F371" s="130" t="str">
        <f>IF(Data!$B371= 0, " ",($C371-$T$5)^2)</f>
        <v xml:space="preserve"> </v>
      </c>
      <c r="G371" s="130" t="str">
        <f>IF(Data!$B371= 0, " ",($C371-$T$5)^3)</f>
        <v xml:space="preserve"> </v>
      </c>
      <c r="H371" s="130" t="str">
        <f>IF(Data!$B371= 0, " ",($C371-$T$5)^4)</f>
        <v xml:space="preserve"> </v>
      </c>
      <c r="I371" s="135" t="str">
        <f>IF(Data!$B371= 0, " ",(D371-$U$5)^2)</f>
        <v xml:space="preserve"> </v>
      </c>
      <c r="J371" s="135" t="str">
        <f>IF(Data!$B371= 0, " ",(D371-$U$5)^3)</f>
        <v xml:space="preserve"> </v>
      </c>
      <c r="K371" s="135" t="str">
        <f>IF(Data!$B371= 0, " ",(E371-0.35)/$T$4)</f>
        <v xml:space="preserve"> </v>
      </c>
      <c r="L371" s="135" t="str">
        <f>IF(Data!$B371= 0, " ",(1-K371))</f>
        <v xml:space="preserve"> </v>
      </c>
      <c r="M371" s="135" t="str">
        <f>IF(Data!$B371= 0, " ",(1-$K371)^2)</f>
        <v xml:space="preserve"> </v>
      </c>
      <c r="N371" s="135" t="str">
        <f>IF(Data!$B371= 0, " ",(1-$K371)^3)</f>
        <v xml:space="preserve"> </v>
      </c>
      <c r="O371" s="136" t="str">
        <f>IF(Data!$B371= 0, " ",($C371*L371))</f>
        <v xml:space="preserve"> </v>
      </c>
      <c r="P371" s="136" t="str">
        <f>IF(Data!$B371= 0, " ",($C371*M371))</f>
        <v xml:space="preserve"> </v>
      </c>
      <c r="Q371" s="136" t="str">
        <f>IF(Data!$B371= 0, " ",($C371*N371))</f>
        <v xml:space="preserve"> </v>
      </c>
    </row>
    <row r="372" spans="2:17">
      <c r="B372" s="130" t="str">
        <f>IF(Data!$B372= 0, " ",Data!B372)</f>
        <v xml:space="preserve"> </v>
      </c>
      <c r="C372" s="130" t="str">
        <f>IF(Data!$B372= 0, " ",Data!C372)</f>
        <v xml:space="preserve"> </v>
      </c>
      <c r="D372" s="130" t="str">
        <f>IF(Data!$B372= 0, " ",LN(C372))</f>
        <v xml:space="preserve"> </v>
      </c>
      <c r="E372" s="130" t="str">
        <f>IF(Data!$B372= 0, " ",ROW(B372)-1)</f>
        <v xml:space="preserve"> </v>
      </c>
      <c r="F372" s="130" t="str">
        <f>IF(Data!$B372= 0, " ",($C372-$T$5)^2)</f>
        <v xml:space="preserve"> </v>
      </c>
      <c r="G372" s="130" t="str">
        <f>IF(Data!$B372= 0, " ",($C372-$T$5)^3)</f>
        <v xml:space="preserve"> </v>
      </c>
      <c r="H372" s="130" t="str">
        <f>IF(Data!$B372= 0, " ",($C372-$T$5)^4)</f>
        <v xml:space="preserve"> </v>
      </c>
      <c r="I372" s="135" t="str">
        <f>IF(Data!$B372= 0, " ",(D372-$U$5)^2)</f>
        <v xml:space="preserve"> </v>
      </c>
      <c r="J372" s="135" t="str">
        <f>IF(Data!$B372= 0, " ",(D372-$U$5)^3)</f>
        <v xml:space="preserve"> </v>
      </c>
      <c r="K372" s="135" t="str">
        <f>IF(Data!$B372= 0, " ",(E372-0.35)/$T$4)</f>
        <v xml:space="preserve"> </v>
      </c>
      <c r="L372" s="135" t="str">
        <f>IF(Data!$B372= 0, " ",(1-K372))</f>
        <v xml:space="preserve"> </v>
      </c>
      <c r="M372" s="135" t="str">
        <f>IF(Data!$B372= 0, " ",(1-$K372)^2)</f>
        <v xml:space="preserve"> </v>
      </c>
      <c r="N372" s="135" t="str">
        <f>IF(Data!$B372= 0, " ",(1-$K372)^3)</f>
        <v xml:space="preserve"> </v>
      </c>
      <c r="O372" s="136" t="str">
        <f>IF(Data!$B372= 0, " ",($C372*L372))</f>
        <v xml:space="preserve"> </v>
      </c>
      <c r="P372" s="136" t="str">
        <f>IF(Data!$B372= 0, " ",($C372*M372))</f>
        <v xml:space="preserve"> </v>
      </c>
      <c r="Q372" s="136" t="str">
        <f>IF(Data!$B372= 0, " ",($C372*N372))</f>
        <v xml:space="preserve"> </v>
      </c>
    </row>
    <row r="373" spans="2:17">
      <c r="B373" s="130" t="str">
        <f>IF(Data!$B373= 0, " ",Data!B373)</f>
        <v xml:space="preserve"> </v>
      </c>
      <c r="C373" s="130" t="str">
        <f>IF(Data!$B373= 0, " ",Data!C373)</f>
        <v xml:space="preserve"> </v>
      </c>
      <c r="D373" s="130" t="str">
        <f>IF(Data!$B373= 0, " ",LN(C373))</f>
        <v xml:space="preserve"> </v>
      </c>
      <c r="E373" s="130" t="str">
        <f>IF(Data!$B373= 0, " ",ROW(B373)-1)</f>
        <v xml:space="preserve"> </v>
      </c>
      <c r="F373" s="130" t="str">
        <f>IF(Data!$B373= 0, " ",($C373-$T$5)^2)</f>
        <v xml:space="preserve"> </v>
      </c>
      <c r="G373" s="130" t="str">
        <f>IF(Data!$B373= 0, " ",($C373-$T$5)^3)</f>
        <v xml:space="preserve"> </v>
      </c>
      <c r="H373" s="130" t="str">
        <f>IF(Data!$B373= 0, " ",($C373-$T$5)^4)</f>
        <v xml:space="preserve"> </v>
      </c>
      <c r="I373" s="135" t="str">
        <f>IF(Data!$B373= 0, " ",(D373-$U$5)^2)</f>
        <v xml:space="preserve"> </v>
      </c>
      <c r="J373" s="135" t="str">
        <f>IF(Data!$B373= 0, " ",(D373-$U$5)^3)</f>
        <v xml:space="preserve"> </v>
      </c>
      <c r="K373" s="135" t="str">
        <f>IF(Data!$B373= 0, " ",(E373-0.35)/$T$4)</f>
        <v xml:space="preserve"> </v>
      </c>
      <c r="L373" s="135" t="str">
        <f>IF(Data!$B373= 0, " ",(1-K373))</f>
        <v xml:space="preserve"> </v>
      </c>
      <c r="M373" s="135" t="str">
        <f>IF(Data!$B373= 0, " ",(1-$K373)^2)</f>
        <v xml:space="preserve"> </v>
      </c>
      <c r="N373" s="135" t="str">
        <f>IF(Data!$B373= 0, " ",(1-$K373)^3)</f>
        <v xml:space="preserve"> </v>
      </c>
      <c r="O373" s="136" t="str">
        <f>IF(Data!$B373= 0, " ",($C373*L373))</f>
        <v xml:space="preserve"> </v>
      </c>
      <c r="P373" s="136" t="str">
        <f>IF(Data!$B373= 0, " ",($C373*M373))</f>
        <v xml:space="preserve"> </v>
      </c>
      <c r="Q373" s="136" t="str">
        <f>IF(Data!$B373= 0, " ",($C373*N373))</f>
        <v xml:space="preserve"> </v>
      </c>
    </row>
    <row r="374" spans="2:17">
      <c r="B374" s="130" t="str">
        <f>IF(Data!$B374= 0, " ",Data!B374)</f>
        <v xml:space="preserve"> </v>
      </c>
      <c r="C374" s="130" t="str">
        <f>IF(Data!$B374= 0, " ",Data!C374)</f>
        <v xml:space="preserve"> </v>
      </c>
      <c r="D374" s="130" t="str">
        <f>IF(Data!$B374= 0, " ",LN(C374))</f>
        <v xml:space="preserve"> </v>
      </c>
      <c r="E374" s="130" t="str">
        <f>IF(Data!$B374= 0, " ",ROW(B374)-1)</f>
        <v xml:space="preserve"> </v>
      </c>
      <c r="F374" s="130" t="str">
        <f>IF(Data!$B374= 0, " ",($C374-$T$5)^2)</f>
        <v xml:space="preserve"> </v>
      </c>
      <c r="G374" s="130" t="str">
        <f>IF(Data!$B374= 0, " ",($C374-$T$5)^3)</f>
        <v xml:space="preserve"> </v>
      </c>
      <c r="H374" s="130" t="str">
        <f>IF(Data!$B374= 0, " ",($C374-$T$5)^4)</f>
        <v xml:space="preserve"> </v>
      </c>
      <c r="I374" s="135" t="str">
        <f>IF(Data!$B374= 0, " ",(D374-$U$5)^2)</f>
        <v xml:space="preserve"> </v>
      </c>
      <c r="J374" s="135" t="str">
        <f>IF(Data!$B374= 0, " ",(D374-$U$5)^3)</f>
        <v xml:space="preserve"> </v>
      </c>
      <c r="K374" s="135" t="str">
        <f>IF(Data!$B374= 0, " ",(E374-0.35)/$T$4)</f>
        <v xml:space="preserve"> </v>
      </c>
      <c r="L374" s="135" t="str">
        <f>IF(Data!$B374= 0, " ",(1-K374))</f>
        <v xml:space="preserve"> </v>
      </c>
      <c r="M374" s="135" t="str">
        <f>IF(Data!$B374= 0, " ",(1-$K374)^2)</f>
        <v xml:space="preserve"> </v>
      </c>
      <c r="N374" s="135" t="str">
        <f>IF(Data!$B374= 0, " ",(1-$K374)^3)</f>
        <v xml:space="preserve"> </v>
      </c>
      <c r="O374" s="136" t="str">
        <f>IF(Data!$B374= 0, " ",($C374*L374))</f>
        <v xml:space="preserve"> </v>
      </c>
      <c r="P374" s="136" t="str">
        <f>IF(Data!$B374= 0, " ",($C374*M374))</f>
        <v xml:space="preserve"> </v>
      </c>
      <c r="Q374" s="136" t="str">
        <f>IF(Data!$B374= 0, " ",($C374*N374))</f>
        <v xml:space="preserve"> </v>
      </c>
    </row>
    <row r="375" spans="2:17">
      <c r="B375" s="130" t="str">
        <f>IF(Data!$B375= 0, " ",Data!B375)</f>
        <v xml:space="preserve"> </v>
      </c>
      <c r="C375" s="130" t="str">
        <f>IF(Data!$B375= 0, " ",Data!C375)</f>
        <v xml:space="preserve"> </v>
      </c>
      <c r="D375" s="130" t="str">
        <f>IF(Data!$B375= 0, " ",LN(C375))</f>
        <v xml:space="preserve"> </v>
      </c>
      <c r="E375" s="130" t="str">
        <f>IF(Data!$B375= 0, " ",ROW(B375)-1)</f>
        <v xml:space="preserve"> </v>
      </c>
      <c r="F375" s="130" t="str">
        <f>IF(Data!$B375= 0, " ",($C375-$T$5)^2)</f>
        <v xml:space="preserve"> </v>
      </c>
      <c r="G375" s="130" t="str">
        <f>IF(Data!$B375= 0, " ",($C375-$T$5)^3)</f>
        <v xml:space="preserve"> </v>
      </c>
      <c r="H375" s="130" t="str">
        <f>IF(Data!$B375= 0, " ",($C375-$T$5)^4)</f>
        <v xml:space="preserve"> </v>
      </c>
      <c r="I375" s="135" t="str">
        <f>IF(Data!$B375= 0, " ",(D375-$U$5)^2)</f>
        <v xml:space="preserve"> </v>
      </c>
      <c r="J375" s="135" t="str">
        <f>IF(Data!$B375= 0, " ",(D375-$U$5)^3)</f>
        <v xml:space="preserve"> </v>
      </c>
      <c r="K375" s="135" t="str">
        <f>IF(Data!$B375= 0, " ",(E375-0.35)/$T$4)</f>
        <v xml:space="preserve"> </v>
      </c>
      <c r="L375" s="135" t="str">
        <f>IF(Data!$B375= 0, " ",(1-K375))</f>
        <v xml:space="preserve"> </v>
      </c>
      <c r="M375" s="135" t="str">
        <f>IF(Data!$B375= 0, " ",(1-$K375)^2)</f>
        <v xml:space="preserve"> </v>
      </c>
      <c r="N375" s="135" t="str">
        <f>IF(Data!$B375= 0, " ",(1-$K375)^3)</f>
        <v xml:space="preserve"> </v>
      </c>
      <c r="O375" s="136" t="str">
        <f>IF(Data!$B375= 0, " ",($C375*L375))</f>
        <v xml:space="preserve"> </v>
      </c>
      <c r="P375" s="136" t="str">
        <f>IF(Data!$B375= 0, " ",($C375*M375))</f>
        <v xml:space="preserve"> </v>
      </c>
      <c r="Q375" s="136" t="str">
        <f>IF(Data!$B375= 0, " ",($C375*N375))</f>
        <v xml:space="preserve"> </v>
      </c>
    </row>
    <row r="376" spans="2:17">
      <c r="B376" s="130" t="str">
        <f>IF(Data!$B376= 0, " ",Data!B376)</f>
        <v xml:space="preserve"> </v>
      </c>
      <c r="C376" s="130" t="str">
        <f>IF(Data!$B376= 0, " ",Data!C376)</f>
        <v xml:space="preserve"> </v>
      </c>
      <c r="D376" s="130" t="str">
        <f>IF(Data!$B376= 0, " ",LN(C376))</f>
        <v xml:space="preserve"> </v>
      </c>
      <c r="E376" s="130" t="str">
        <f>IF(Data!$B376= 0, " ",ROW(B376)-1)</f>
        <v xml:space="preserve"> </v>
      </c>
      <c r="F376" s="130" t="str">
        <f>IF(Data!$B376= 0, " ",($C376-$T$5)^2)</f>
        <v xml:space="preserve"> </v>
      </c>
      <c r="G376" s="130" t="str">
        <f>IF(Data!$B376= 0, " ",($C376-$T$5)^3)</f>
        <v xml:space="preserve"> </v>
      </c>
      <c r="H376" s="130" t="str">
        <f>IF(Data!$B376= 0, " ",($C376-$T$5)^4)</f>
        <v xml:space="preserve"> </v>
      </c>
      <c r="I376" s="135" t="str">
        <f>IF(Data!$B376= 0, " ",(D376-$U$5)^2)</f>
        <v xml:space="preserve"> </v>
      </c>
      <c r="J376" s="135" t="str">
        <f>IF(Data!$B376= 0, " ",(D376-$U$5)^3)</f>
        <v xml:space="preserve"> </v>
      </c>
      <c r="K376" s="135" t="str">
        <f>IF(Data!$B376= 0, " ",(E376-0.35)/$T$4)</f>
        <v xml:space="preserve"> </v>
      </c>
      <c r="L376" s="135" t="str">
        <f>IF(Data!$B376= 0, " ",(1-K376))</f>
        <v xml:space="preserve"> </v>
      </c>
      <c r="M376" s="135" t="str">
        <f>IF(Data!$B376= 0, " ",(1-$K376)^2)</f>
        <v xml:space="preserve"> </v>
      </c>
      <c r="N376" s="135" t="str">
        <f>IF(Data!$B376= 0, " ",(1-$K376)^3)</f>
        <v xml:space="preserve"> </v>
      </c>
      <c r="O376" s="136" t="str">
        <f>IF(Data!$B376= 0, " ",($C376*L376))</f>
        <v xml:space="preserve"> </v>
      </c>
      <c r="P376" s="136" t="str">
        <f>IF(Data!$B376= 0, " ",($C376*M376))</f>
        <v xml:space="preserve"> </v>
      </c>
      <c r="Q376" s="136" t="str">
        <f>IF(Data!$B376= 0, " ",($C376*N376))</f>
        <v xml:space="preserve"> </v>
      </c>
    </row>
    <row r="377" spans="2:17">
      <c r="B377" s="130" t="str">
        <f>IF(Data!$B377= 0, " ",Data!B377)</f>
        <v xml:space="preserve"> </v>
      </c>
      <c r="C377" s="130" t="str">
        <f>IF(Data!$B377= 0, " ",Data!C377)</f>
        <v xml:space="preserve"> </v>
      </c>
      <c r="D377" s="130" t="str">
        <f>IF(Data!$B377= 0, " ",LN(C377))</f>
        <v xml:space="preserve"> </v>
      </c>
      <c r="E377" s="130" t="str">
        <f>IF(Data!$B377= 0, " ",ROW(B377)-1)</f>
        <v xml:space="preserve"> </v>
      </c>
      <c r="F377" s="130" t="str">
        <f>IF(Data!$B377= 0, " ",($C377-$T$5)^2)</f>
        <v xml:space="preserve"> </v>
      </c>
      <c r="G377" s="130" t="str">
        <f>IF(Data!$B377= 0, " ",($C377-$T$5)^3)</f>
        <v xml:space="preserve"> </v>
      </c>
      <c r="H377" s="130" t="str">
        <f>IF(Data!$B377= 0, " ",($C377-$T$5)^4)</f>
        <v xml:space="preserve"> </v>
      </c>
      <c r="I377" s="135" t="str">
        <f>IF(Data!$B377= 0, " ",(D377-$U$5)^2)</f>
        <v xml:space="preserve"> </v>
      </c>
      <c r="J377" s="135" t="str">
        <f>IF(Data!$B377= 0, " ",(D377-$U$5)^3)</f>
        <v xml:space="preserve"> </v>
      </c>
      <c r="K377" s="135" t="str">
        <f>IF(Data!$B377= 0, " ",(E377-0.35)/$T$4)</f>
        <v xml:space="preserve"> </v>
      </c>
      <c r="L377" s="135" t="str">
        <f>IF(Data!$B377= 0, " ",(1-K377))</f>
        <v xml:space="preserve"> </v>
      </c>
      <c r="M377" s="135" t="str">
        <f>IF(Data!$B377= 0, " ",(1-$K377)^2)</f>
        <v xml:space="preserve"> </v>
      </c>
      <c r="N377" s="135" t="str">
        <f>IF(Data!$B377= 0, " ",(1-$K377)^3)</f>
        <v xml:space="preserve"> </v>
      </c>
      <c r="O377" s="136" t="str">
        <f>IF(Data!$B377= 0, " ",($C377*L377))</f>
        <v xml:space="preserve"> </v>
      </c>
      <c r="P377" s="136" t="str">
        <f>IF(Data!$B377= 0, " ",($C377*M377))</f>
        <v xml:space="preserve"> </v>
      </c>
      <c r="Q377" s="136" t="str">
        <f>IF(Data!$B377= 0, " ",($C377*N377))</f>
        <v xml:space="preserve"> </v>
      </c>
    </row>
    <row r="378" spans="2:17">
      <c r="B378" s="130" t="str">
        <f>IF(Data!$B378= 0, " ",Data!B378)</f>
        <v xml:space="preserve"> </v>
      </c>
      <c r="C378" s="130" t="str">
        <f>IF(Data!$B378= 0, " ",Data!C378)</f>
        <v xml:space="preserve"> </v>
      </c>
      <c r="D378" s="130" t="str">
        <f>IF(Data!$B378= 0, " ",LN(C378))</f>
        <v xml:space="preserve"> </v>
      </c>
      <c r="E378" s="130" t="str">
        <f>IF(Data!$B378= 0, " ",ROW(B378)-1)</f>
        <v xml:space="preserve"> </v>
      </c>
      <c r="F378" s="130" t="str">
        <f>IF(Data!$B378= 0, " ",($C378-$T$5)^2)</f>
        <v xml:space="preserve"> </v>
      </c>
      <c r="G378" s="130" t="str">
        <f>IF(Data!$B378= 0, " ",($C378-$T$5)^3)</f>
        <v xml:space="preserve"> </v>
      </c>
      <c r="H378" s="130" t="str">
        <f>IF(Data!$B378= 0, " ",($C378-$T$5)^4)</f>
        <v xml:space="preserve"> </v>
      </c>
      <c r="I378" s="135" t="str">
        <f>IF(Data!$B378= 0, " ",(D378-$U$5)^2)</f>
        <v xml:space="preserve"> </v>
      </c>
      <c r="J378" s="135" t="str">
        <f>IF(Data!$B378= 0, " ",(D378-$U$5)^3)</f>
        <v xml:space="preserve"> </v>
      </c>
      <c r="K378" s="135" t="str">
        <f>IF(Data!$B378= 0, " ",(E378-0.35)/$T$4)</f>
        <v xml:space="preserve"> </v>
      </c>
      <c r="L378" s="135" t="str">
        <f>IF(Data!$B378= 0, " ",(1-K378))</f>
        <v xml:space="preserve"> </v>
      </c>
      <c r="M378" s="135" t="str">
        <f>IF(Data!$B378= 0, " ",(1-$K378)^2)</f>
        <v xml:space="preserve"> </v>
      </c>
      <c r="N378" s="135" t="str">
        <f>IF(Data!$B378= 0, " ",(1-$K378)^3)</f>
        <v xml:space="preserve"> </v>
      </c>
      <c r="O378" s="136" t="str">
        <f>IF(Data!$B378= 0, " ",($C378*L378))</f>
        <v xml:space="preserve"> </v>
      </c>
      <c r="P378" s="136" t="str">
        <f>IF(Data!$B378= 0, " ",($C378*M378))</f>
        <v xml:space="preserve"> </v>
      </c>
      <c r="Q378" s="136" t="str">
        <f>IF(Data!$B378= 0, " ",($C378*N378))</f>
        <v xml:space="preserve"> </v>
      </c>
    </row>
    <row r="379" spans="2:17">
      <c r="B379" s="130" t="str">
        <f>IF(Data!$B379= 0, " ",Data!B379)</f>
        <v xml:space="preserve"> </v>
      </c>
      <c r="C379" s="130" t="str">
        <f>IF(Data!$B379= 0, " ",Data!C379)</f>
        <v xml:space="preserve"> </v>
      </c>
      <c r="D379" s="130" t="str">
        <f>IF(Data!$B379= 0, " ",LN(C379))</f>
        <v xml:space="preserve"> </v>
      </c>
      <c r="E379" s="130" t="str">
        <f>IF(Data!$B379= 0, " ",ROW(B379)-1)</f>
        <v xml:space="preserve"> </v>
      </c>
      <c r="F379" s="130" t="str">
        <f>IF(Data!$B379= 0, " ",($C379-$T$5)^2)</f>
        <v xml:space="preserve"> </v>
      </c>
      <c r="G379" s="130" t="str">
        <f>IF(Data!$B379= 0, " ",($C379-$T$5)^3)</f>
        <v xml:space="preserve"> </v>
      </c>
      <c r="H379" s="130" t="str">
        <f>IF(Data!$B379= 0, " ",($C379-$T$5)^4)</f>
        <v xml:space="preserve"> </v>
      </c>
      <c r="I379" s="135" t="str">
        <f>IF(Data!$B379= 0, " ",(D379-$U$5)^2)</f>
        <v xml:space="preserve"> </v>
      </c>
      <c r="J379" s="135" t="str">
        <f>IF(Data!$B379= 0, " ",(D379-$U$5)^3)</f>
        <v xml:space="preserve"> </v>
      </c>
      <c r="K379" s="135" t="str">
        <f>IF(Data!$B379= 0, " ",(E379-0.35)/$T$4)</f>
        <v xml:space="preserve"> </v>
      </c>
      <c r="L379" s="135" t="str">
        <f>IF(Data!$B379= 0, " ",(1-K379))</f>
        <v xml:space="preserve"> </v>
      </c>
      <c r="M379" s="135" t="str">
        <f>IF(Data!$B379= 0, " ",(1-$K379)^2)</f>
        <v xml:space="preserve"> </v>
      </c>
      <c r="N379" s="135" t="str">
        <f>IF(Data!$B379= 0, " ",(1-$K379)^3)</f>
        <v xml:space="preserve"> </v>
      </c>
      <c r="O379" s="136" t="str">
        <f>IF(Data!$B379= 0, " ",($C379*L379))</f>
        <v xml:space="preserve"> </v>
      </c>
      <c r="P379" s="136" t="str">
        <f>IF(Data!$B379= 0, " ",($C379*M379))</f>
        <v xml:space="preserve"> </v>
      </c>
      <c r="Q379" s="136" t="str">
        <f>IF(Data!$B379= 0, " ",($C379*N379))</f>
        <v xml:space="preserve"> </v>
      </c>
    </row>
    <row r="380" spans="2:17">
      <c r="B380" s="130" t="str">
        <f>IF(Data!$B380= 0, " ",Data!B380)</f>
        <v xml:space="preserve"> </v>
      </c>
      <c r="C380" s="130" t="str">
        <f>IF(Data!$B380= 0, " ",Data!C380)</f>
        <v xml:space="preserve"> </v>
      </c>
      <c r="D380" s="130" t="str">
        <f>IF(Data!$B380= 0, " ",LN(C380))</f>
        <v xml:space="preserve"> </v>
      </c>
      <c r="E380" s="130" t="str">
        <f>IF(Data!$B380= 0, " ",ROW(B380)-1)</f>
        <v xml:space="preserve"> </v>
      </c>
      <c r="F380" s="130" t="str">
        <f>IF(Data!$B380= 0, " ",($C380-$T$5)^2)</f>
        <v xml:space="preserve"> </v>
      </c>
      <c r="G380" s="130" t="str">
        <f>IF(Data!$B380= 0, " ",($C380-$T$5)^3)</f>
        <v xml:space="preserve"> </v>
      </c>
      <c r="H380" s="130" t="str">
        <f>IF(Data!$B380= 0, " ",($C380-$T$5)^4)</f>
        <v xml:space="preserve"> </v>
      </c>
      <c r="I380" s="135" t="str">
        <f>IF(Data!$B380= 0, " ",(D380-$U$5)^2)</f>
        <v xml:space="preserve"> </v>
      </c>
      <c r="J380" s="135" t="str">
        <f>IF(Data!$B380= 0, " ",(D380-$U$5)^3)</f>
        <v xml:space="preserve"> </v>
      </c>
      <c r="K380" s="135" t="str">
        <f>IF(Data!$B380= 0, " ",(E380-0.35)/$T$4)</f>
        <v xml:space="preserve"> </v>
      </c>
      <c r="L380" s="135" t="str">
        <f>IF(Data!$B380= 0, " ",(1-K380))</f>
        <v xml:space="preserve"> </v>
      </c>
      <c r="M380" s="135" t="str">
        <f>IF(Data!$B380= 0, " ",(1-$K380)^2)</f>
        <v xml:space="preserve"> </v>
      </c>
      <c r="N380" s="135" t="str">
        <f>IF(Data!$B380= 0, " ",(1-$K380)^3)</f>
        <v xml:space="preserve"> </v>
      </c>
      <c r="O380" s="136" t="str">
        <f>IF(Data!$B380= 0, " ",($C380*L380))</f>
        <v xml:space="preserve"> </v>
      </c>
      <c r="P380" s="136" t="str">
        <f>IF(Data!$B380= 0, " ",($C380*M380))</f>
        <v xml:space="preserve"> </v>
      </c>
      <c r="Q380" s="136" t="str">
        <f>IF(Data!$B380= 0, " ",($C380*N380))</f>
        <v xml:space="preserve"> </v>
      </c>
    </row>
    <row r="381" spans="2:17">
      <c r="B381" s="130" t="str">
        <f>IF(Data!$B381= 0, " ",Data!B381)</f>
        <v xml:space="preserve"> </v>
      </c>
      <c r="C381" s="130" t="str">
        <f>IF(Data!$B381= 0, " ",Data!C381)</f>
        <v xml:space="preserve"> </v>
      </c>
      <c r="D381" s="130" t="str">
        <f>IF(Data!$B381= 0, " ",LN(C381))</f>
        <v xml:space="preserve"> </v>
      </c>
      <c r="E381" s="130" t="str">
        <f>IF(Data!$B381= 0, " ",ROW(B381)-1)</f>
        <v xml:space="preserve"> </v>
      </c>
      <c r="F381" s="130" t="str">
        <f>IF(Data!$B381= 0, " ",($C381-$T$5)^2)</f>
        <v xml:space="preserve"> </v>
      </c>
      <c r="G381" s="130" t="str">
        <f>IF(Data!$B381= 0, " ",($C381-$T$5)^3)</f>
        <v xml:space="preserve"> </v>
      </c>
      <c r="H381" s="130" t="str">
        <f>IF(Data!$B381= 0, " ",($C381-$T$5)^4)</f>
        <v xml:space="preserve"> </v>
      </c>
      <c r="I381" s="135" t="str">
        <f>IF(Data!$B381= 0, " ",(D381-$U$5)^2)</f>
        <v xml:space="preserve"> </v>
      </c>
      <c r="J381" s="135" t="str">
        <f>IF(Data!$B381= 0, " ",(D381-$U$5)^3)</f>
        <v xml:space="preserve"> </v>
      </c>
      <c r="K381" s="135" t="str">
        <f>IF(Data!$B381= 0, " ",(E381-0.35)/$T$4)</f>
        <v xml:space="preserve"> </v>
      </c>
      <c r="L381" s="135" t="str">
        <f>IF(Data!$B381= 0, " ",(1-K381))</f>
        <v xml:space="preserve"> </v>
      </c>
      <c r="M381" s="135" t="str">
        <f>IF(Data!$B381= 0, " ",(1-$K381)^2)</f>
        <v xml:space="preserve"> </v>
      </c>
      <c r="N381" s="135" t="str">
        <f>IF(Data!$B381= 0, " ",(1-$K381)^3)</f>
        <v xml:space="preserve"> </v>
      </c>
      <c r="O381" s="136" t="str">
        <f>IF(Data!$B381= 0, " ",($C381*L381))</f>
        <v xml:space="preserve"> </v>
      </c>
      <c r="P381" s="136" t="str">
        <f>IF(Data!$B381= 0, " ",($C381*M381))</f>
        <v xml:space="preserve"> </v>
      </c>
      <c r="Q381" s="136" t="str">
        <f>IF(Data!$B381= 0, " ",($C381*N381))</f>
        <v xml:space="preserve"> </v>
      </c>
    </row>
    <row r="382" spans="2:17">
      <c r="B382" s="130" t="str">
        <f>IF(Data!$B382= 0, " ",Data!B382)</f>
        <v xml:space="preserve"> </v>
      </c>
      <c r="C382" s="130" t="str">
        <f>IF(Data!$B382= 0, " ",Data!C382)</f>
        <v xml:space="preserve"> </v>
      </c>
      <c r="D382" s="130" t="str">
        <f>IF(Data!$B382= 0, " ",LN(C382))</f>
        <v xml:space="preserve"> </v>
      </c>
      <c r="E382" s="130" t="str">
        <f>IF(Data!$B382= 0, " ",ROW(B382)-1)</f>
        <v xml:space="preserve"> </v>
      </c>
      <c r="F382" s="130" t="str">
        <f>IF(Data!$B382= 0, " ",($C382-$T$5)^2)</f>
        <v xml:space="preserve"> </v>
      </c>
      <c r="G382" s="130" t="str">
        <f>IF(Data!$B382= 0, " ",($C382-$T$5)^3)</f>
        <v xml:space="preserve"> </v>
      </c>
      <c r="H382" s="130" t="str">
        <f>IF(Data!$B382= 0, " ",($C382-$T$5)^4)</f>
        <v xml:space="preserve"> </v>
      </c>
      <c r="I382" s="135" t="str">
        <f>IF(Data!$B382= 0, " ",(D382-$U$5)^2)</f>
        <v xml:space="preserve"> </v>
      </c>
      <c r="J382" s="135" t="str">
        <f>IF(Data!$B382= 0, " ",(D382-$U$5)^3)</f>
        <v xml:space="preserve"> </v>
      </c>
      <c r="K382" s="135" t="str">
        <f>IF(Data!$B382= 0, " ",(E382-0.35)/$T$4)</f>
        <v xml:space="preserve"> </v>
      </c>
      <c r="L382" s="135" t="str">
        <f>IF(Data!$B382= 0, " ",(1-K382))</f>
        <v xml:space="preserve"> </v>
      </c>
      <c r="M382" s="135" t="str">
        <f>IF(Data!$B382= 0, " ",(1-$K382)^2)</f>
        <v xml:space="preserve"> </v>
      </c>
      <c r="N382" s="135" t="str">
        <f>IF(Data!$B382= 0, " ",(1-$K382)^3)</f>
        <v xml:space="preserve"> </v>
      </c>
      <c r="O382" s="136" t="str">
        <f>IF(Data!$B382= 0, " ",($C382*L382))</f>
        <v xml:space="preserve"> </v>
      </c>
      <c r="P382" s="136" t="str">
        <f>IF(Data!$B382= 0, " ",($C382*M382))</f>
        <v xml:space="preserve"> </v>
      </c>
      <c r="Q382" s="136" t="str">
        <f>IF(Data!$B382= 0, " ",($C382*N382))</f>
        <v xml:space="preserve"> </v>
      </c>
    </row>
    <row r="383" spans="2:17">
      <c r="B383" s="130" t="str">
        <f>IF(Data!$B383= 0, " ",Data!B383)</f>
        <v xml:space="preserve"> </v>
      </c>
      <c r="C383" s="130" t="str">
        <f>IF(Data!$B383= 0, " ",Data!C383)</f>
        <v xml:space="preserve"> </v>
      </c>
      <c r="D383" s="130" t="str">
        <f>IF(Data!$B383= 0, " ",LN(C383))</f>
        <v xml:space="preserve"> </v>
      </c>
      <c r="E383" s="130" t="str">
        <f>IF(Data!$B383= 0, " ",ROW(B383)-1)</f>
        <v xml:space="preserve"> </v>
      </c>
      <c r="F383" s="130" t="str">
        <f>IF(Data!$B383= 0, " ",($C383-$T$5)^2)</f>
        <v xml:space="preserve"> </v>
      </c>
      <c r="G383" s="130" t="str">
        <f>IF(Data!$B383= 0, " ",($C383-$T$5)^3)</f>
        <v xml:space="preserve"> </v>
      </c>
      <c r="H383" s="130" t="str">
        <f>IF(Data!$B383= 0, " ",($C383-$T$5)^4)</f>
        <v xml:space="preserve"> </v>
      </c>
      <c r="I383" s="135" t="str">
        <f>IF(Data!$B383= 0, " ",(D383-$U$5)^2)</f>
        <v xml:space="preserve"> </v>
      </c>
      <c r="J383" s="135" t="str">
        <f>IF(Data!$B383= 0, " ",(D383-$U$5)^3)</f>
        <v xml:space="preserve"> </v>
      </c>
      <c r="K383" s="135" t="str">
        <f>IF(Data!$B383= 0, " ",(E383-0.35)/$T$4)</f>
        <v xml:space="preserve"> </v>
      </c>
      <c r="L383" s="135" t="str">
        <f>IF(Data!$B383= 0, " ",(1-K383))</f>
        <v xml:space="preserve"> </v>
      </c>
      <c r="M383" s="135" t="str">
        <f>IF(Data!$B383= 0, " ",(1-$K383)^2)</f>
        <v xml:space="preserve"> </v>
      </c>
      <c r="N383" s="135" t="str">
        <f>IF(Data!$B383= 0, " ",(1-$K383)^3)</f>
        <v xml:space="preserve"> </v>
      </c>
      <c r="O383" s="136" t="str">
        <f>IF(Data!$B383= 0, " ",($C383*L383))</f>
        <v xml:space="preserve"> </v>
      </c>
      <c r="P383" s="136" t="str">
        <f>IF(Data!$B383= 0, " ",($C383*M383))</f>
        <v xml:space="preserve"> </v>
      </c>
      <c r="Q383" s="136" t="str">
        <f>IF(Data!$B383= 0, " ",($C383*N383))</f>
        <v xml:space="preserve"> </v>
      </c>
    </row>
    <row r="384" spans="2:17">
      <c r="B384" s="130" t="str">
        <f>IF(Data!$B384= 0, " ",Data!B384)</f>
        <v xml:space="preserve"> </v>
      </c>
      <c r="C384" s="130" t="str">
        <f>IF(Data!$B384= 0, " ",Data!C384)</f>
        <v xml:space="preserve"> </v>
      </c>
      <c r="D384" s="130" t="str">
        <f>IF(Data!$B384= 0, " ",LN(C384))</f>
        <v xml:space="preserve"> </v>
      </c>
      <c r="E384" s="130" t="str">
        <f>IF(Data!$B384= 0, " ",ROW(B384)-1)</f>
        <v xml:space="preserve"> </v>
      </c>
      <c r="F384" s="130" t="str">
        <f>IF(Data!$B384= 0, " ",($C384-$T$5)^2)</f>
        <v xml:space="preserve"> </v>
      </c>
      <c r="G384" s="130" t="str">
        <f>IF(Data!$B384= 0, " ",($C384-$T$5)^3)</f>
        <v xml:space="preserve"> </v>
      </c>
      <c r="H384" s="130" t="str">
        <f>IF(Data!$B384= 0, " ",($C384-$T$5)^4)</f>
        <v xml:space="preserve"> </v>
      </c>
      <c r="I384" s="135" t="str">
        <f>IF(Data!$B384= 0, " ",(D384-$U$5)^2)</f>
        <v xml:space="preserve"> </v>
      </c>
      <c r="J384" s="135" t="str">
        <f>IF(Data!$B384= 0, " ",(D384-$U$5)^3)</f>
        <v xml:space="preserve"> </v>
      </c>
      <c r="K384" s="135" t="str">
        <f>IF(Data!$B384= 0, " ",(E384-0.35)/$T$4)</f>
        <v xml:space="preserve"> </v>
      </c>
      <c r="L384" s="135" t="str">
        <f>IF(Data!$B384= 0, " ",(1-K384))</f>
        <v xml:space="preserve"> </v>
      </c>
      <c r="M384" s="135" t="str">
        <f>IF(Data!$B384= 0, " ",(1-$K384)^2)</f>
        <v xml:space="preserve"> </v>
      </c>
      <c r="N384" s="135" t="str">
        <f>IF(Data!$B384= 0, " ",(1-$K384)^3)</f>
        <v xml:space="preserve"> </v>
      </c>
      <c r="O384" s="136" t="str">
        <f>IF(Data!$B384= 0, " ",($C384*L384))</f>
        <v xml:space="preserve"> </v>
      </c>
      <c r="P384" s="136" t="str">
        <f>IF(Data!$B384= 0, " ",($C384*M384))</f>
        <v xml:space="preserve"> </v>
      </c>
      <c r="Q384" s="136" t="str">
        <f>IF(Data!$B384= 0, " ",($C384*N384))</f>
        <v xml:space="preserve"> </v>
      </c>
    </row>
    <row r="385" spans="2:17">
      <c r="B385" s="130" t="str">
        <f>IF(Data!$B385= 0, " ",Data!B385)</f>
        <v xml:space="preserve"> </v>
      </c>
      <c r="C385" s="130" t="str">
        <f>IF(Data!$B385= 0, " ",Data!C385)</f>
        <v xml:space="preserve"> </v>
      </c>
      <c r="D385" s="130" t="str">
        <f>IF(Data!$B385= 0, " ",LN(C385))</f>
        <v xml:space="preserve"> </v>
      </c>
      <c r="E385" s="130" t="str">
        <f>IF(Data!$B385= 0, " ",ROW(B385)-1)</f>
        <v xml:space="preserve"> </v>
      </c>
      <c r="F385" s="130" t="str">
        <f>IF(Data!$B385= 0, " ",($C385-$T$5)^2)</f>
        <v xml:space="preserve"> </v>
      </c>
      <c r="G385" s="130" t="str">
        <f>IF(Data!$B385= 0, " ",($C385-$T$5)^3)</f>
        <v xml:space="preserve"> </v>
      </c>
      <c r="H385" s="130" t="str">
        <f>IF(Data!$B385= 0, " ",($C385-$T$5)^4)</f>
        <v xml:space="preserve"> </v>
      </c>
      <c r="I385" s="135" t="str">
        <f>IF(Data!$B385= 0, " ",(D385-$U$5)^2)</f>
        <v xml:space="preserve"> </v>
      </c>
      <c r="J385" s="135" t="str">
        <f>IF(Data!$B385= 0, " ",(D385-$U$5)^3)</f>
        <v xml:space="preserve"> </v>
      </c>
      <c r="K385" s="135" t="str">
        <f>IF(Data!$B385= 0, " ",(E385-0.35)/$T$4)</f>
        <v xml:space="preserve"> </v>
      </c>
      <c r="L385" s="135" t="str">
        <f>IF(Data!$B385= 0, " ",(1-K385))</f>
        <v xml:space="preserve"> </v>
      </c>
      <c r="M385" s="135" t="str">
        <f>IF(Data!$B385= 0, " ",(1-$K385)^2)</f>
        <v xml:space="preserve"> </v>
      </c>
      <c r="N385" s="135" t="str">
        <f>IF(Data!$B385= 0, " ",(1-$K385)^3)</f>
        <v xml:space="preserve"> </v>
      </c>
      <c r="O385" s="136" t="str">
        <f>IF(Data!$B385= 0, " ",($C385*L385))</f>
        <v xml:space="preserve"> </v>
      </c>
      <c r="P385" s="136" t="str">
        <f>IF(Data!$B385= 0, " ",($C385*M385))</f>
        <v xml:space="preserve"> </v>
      </c>
      <c r="Q385" s="136" t="str">
        <f>IF(Data!$B385= 0, " ",($C385*N385))</f>
        <v xml:space="preserve"> </v>
      </c>
    </row>
    <row r="386" spans="2:17">
      <c r="B386" s="130" t="str">
        <f>IF(Data!$B386= 0, " ",Data!B386)</f>
        <v xml:space="preserve"> </v>
      </c>
      <c r="C386" s="130" t="str">
        <f>IF(Data!$B386= 0, " ",Data!C386)</f>
        <v xml:space="preserve"> </v>
      </c>
      <c r="D386" s="130" t="str">
        <f>IF(Data!$B386= 0, " ",LN(C386))</f>
        <v xml:space="preserve"> </v>
      </c>
      <c r="E386" s="130" t="str">
        <f>IF(Data!$B386= 0, " ",ROW(B386)-1)</f>
        <v xml:space="preserve"> </v>
      </c>
      <c r="F386" s="130" t="str">
        <f>IF(Data!$B386= 0, " ",($C386-$T$5)^2)</f>
        <v xml:space="preserve"> </v>
      </c>
      <c r="G386" s="130" t="str">
        <f>IF(Data!$B386= 0, " ",($C386-$T$5)^3)</f>
        <v xml:space="preserve"> </v>
      </c>
      <c r="H386" s="130" t="str">
        <f>IF(Data!$B386= 0, " ",($C386-$T$5)^4)</f>
        <v xml:space="preserve"> </v>
      </c>
      <c r="I386" s="135" t="str">
        <f>IF(Data!$B386= 0, " ",(D386-$U$5)^2)</f>
        <v xml:space="preserve"> </v>
      </c>
      <c r="J386" s="135" t="str">
        <f>IF(Data!$B386= 0, " ",(D386-$U$5)^3)</f>
        <v xml:space="preserve"> </v>
      </c>
      <c r="K386" s="135" t="str">
        <f>IF(Data!$B386= 0, " ",(E386-0.35)/$T$4)</f>
        <v xml:space="preserve"> </v>
      </c>
      <c r="L386" s="135" t="str">
        <f>IF(Data!$B386= 0, " ",(1-K386))</f>
        <v xml:space="preserve"> </v>
      </c>
      <c r="M386" s="135" t="str">
        <f>IF(Data!$B386= 0, " ",(1-$K386)^2)</f>
        <v xml:space="preserve"> </v>
      </c>
      <c r="N386" s="135" t="str">
        <f>IF(Data!$B386= 0, " ",(1-$K386)^3)</f>
        <v xml:space="preserve"> </v>
      </c>
      <c r="O386" s="136" t="str">
        <f>IF(Data!$B386= 0, " ",($C386*L386))</f>
        <v xml:space="preserve"> </v>
      </c>
      <c r="P386" s="136" t="str">
        <f>IF(Data!$B386= 0, " ",($C386*M386))</f>
        <v xml:space="preserve"> </v>
      </c>
      <c r="Q386" s="136" t="str">
        <f>IF(Data!$B386= 0, " ",($C386*N386))</f>
        <v xml:space="preserve"> </v>
      </c>
    </row>
    <row r="387" spans="2:17">
      <c r="B387" s="130" t="str">
        <f>IF(Data!$B387= 0, " ",Data!B387)</f>
        <v xml:space="preserve"> </v>
      </c>
      <c r="C387" s="130" t="str">
        <f>IF(Data!$B387= 0, " ",Data!C387)</f>
        <v xml:space="preserve"> </v>
      </c>
      <c r="D387" s="130" t="str">
        <f>IF(Data!$B387= 0, " ",LN(C387))</f>
        <v xml:space="preserve"> </v>
      </c>
      <c r="E387" s="130" t="str">
        <f>IF(Data!$B387= 0, " ",ROW(B387)-1)</f>
        <v xml:space="preserve"> </v>
      </c>
      <c r="F387" s="130" t="str">
        <f>IF(Data!$B387= 0, " ",($C387-$T$5)^2)</f>
        <v xml:space="preserve"> </v>
      </c>
      <c r="G387" s="130" t="str">
        <f>IF(Data!$B387= 0, " ",($C387-$T$5)^3)</f>
        <v xml:space="preserve"> </v>
      </c>
      <c r="H387" s="130" t="str">
        <f>IF(Data!$B387= 0, " ",($C387-$T$5)^4)</f>
        <v xml:space="preserve"> </v>
      </c>
      <c r="I387" s="135" t="str">
        <f>IF(Data!$B387= 0, " ",(D387-$U$5)^2)</f>
        <v xml:space="preserve"> </v>
      </c>
      <c r="J387" s="135" t="str">
        <f>IF(Data!$B387= 0, " ",(D387-$U$5)^3)</f>
        <v xml:space="preserve"> </v>
      </c>
      <c r="K387" s="135" t="str">
        <f>IF(Data!$B387= 0, " ",(E387-0.35)/$T$4)</f>
        <v xml:space="preserve"> </v>
      </c>
      <c r="L387" s="135" t="str">
        <f>IF(Data!$B387= 0, " ",(1-K387))</f>
        <v xml:space="preserve"> </v>
      </c>
      <c r="M387" s="135" t="str">
        <f>IF(Data!$B387= 0, " ",(1-$K387)^2)</f>
        <v xml:space="preserve"> </v>
      </c>
      <c r="N387" s="135" t="str">
        <f>IF(Data!$B387= 0, " ",(1-$K387)^3)</f>
        <v xml:space="preserve"> </v>
      </c>
      <c r="O387" s="136" t="str">
        <f>IF(Data!$B387= 0, " ",($C387*L387))</f>
        <v xml:space="preserve"> </v>
      </c>
      <c r="P387" s="136" t="str">
        <f>IF(Data!$B387= 0, " ",($C387*M387))</f>
        <v xml:space="preserve"> </v>
      </c>
      <c r="Q387" s="136" t="str">
        <f>IF(Data!$B387= 0, " ",($C387*N387))</f>
        <v xml:space="preserve"> </v>
      </c>
    </row>
    <row r="388" spans="2:17">
      <c r="B388" s="130" t="str">
        <f>IF(Data!$B388= 0, " ",Data!B388)</f>
        <v xml:space="preserve"> </v>
      </c>
      <c r="C388" s="130" t="str">
        <f>IF(Data!$B388= 0, " ",Data!C388)</f>
        <v xml:space="preserve"> </v>
      </c>
      <c r="D388" s="130" t="str">
        <f>IF(Data!$B388= 0, " ",LN(C388))</f>
        <v xml:space="preserve"> </v>
      </c>
      <c r="E388" s="130" t="str">
        <f>IF(Data!$B388= 0, " ",ROW(B388)-1)</f>
        <v xml:space="preserve"> </v>
      </c>
      <c r="F388" s="130" t="str">
        <f>IF(Data!$B388= 0, " ",($C388-$T$5)^2)</f>
        <v xml:space="preserve"> </v>
      </c>
      <c r="G388" s="130" t="str">
        <f>IF(Data!$B388= 0, " ",($C388-$T$5)^3)</f>
        <v xml:space="preserve"> </v>
      </c>
      <c r="H388" s="130" t="str">
        <f>IF(Data!$B388= 0, " ",($C388-$T$5)^4)</f>
        <v xml:space="preserve"> </v>
      </c>
      <c r="I388" s="135" t="str">
        <f>IF(Data!$B388= 0, " ",(D388-$U$5)^2)</f>
        <v xml:space="preserve"> </v>
      </c>
      <c r="J388" s="135" t="str">
        <f>IF(Data!$B388= 0, " ",(D388-$U$5)^3)</f>
        <v xml:space="preserve"> </v>
      </c>
      <c r="K388" s="135" t="str">
        <f>IF(Data!$B388= 0, " ",(E388-0.35)/$T$4)</f>
        <v xml:space="preserve"> </v>
      </c>
      <c r="L388" s="135" t="str">
        <f>IF(Data!$B388= 0, " ",(1-K388))</f>
        <v xml:space="preserve"> </v>
      </c>
      <c r="M388" s="135" t="str">
        <f>IF(Data!$B388= 0, " ",(1-$K388)^2)</f>
        <v xml:space="preserve"> </v>
      </c>
      <c r="N388" s="135" t="str">
        <f>IF(Data!$B388= 0, " ",(1-$K388)^3)</f>
        <v xml:space="preserve"> </v>
      </c>
      <c r="O388" s="136" t="str">
        <f>IF(Data!$B388= 0, " ",($C388*L388))</f>
        <v xml:space="preserve"> </v>
      </c>
      <c r="P388" s="136" t="str">
        <f>IF(Data!$B388= 0, " ",($C388*M388))</f>
        <v xml:space="preserve"> </v>
      </c>
      <c r="Q388" s="136" t="str">
        <f>IF(Data!$B388= 0, " ",($C388*N388))</f>
        <v xml:space="preserve"> </v>
      </c>
    </row>
    <row r="389" spans="2:17">
      <c r="B389" s="130" t="str">
        <f>IF(Data!$B389= 0, " ",Data!B389)</f>
        <v xml:space="preserve"> </v>
      </c>
      <c r="C389" s="130" t="str">
        <f>IF(Data!$B389= 0, " ",Data!C389)</f>
        <v xml:space="preserve"> </v>
      </c>
      <c r="D389" s="130" t="str">
        <f>IF(Data!$B389= 0, " ",LN(C389))</f>
        <v xml:space="preserve"> </v>
      </c>
      <c r="E389" s="130" t="str">
        <f>IF(Data!$B389= 0, " ",ROW(B389)-1)</f>
        <v xml:space="preserve"> </v>
      </c>
      <c r="F389" s="130" t="str">
        <f>IF(Data!$B389= 0, " ",($C389-$T$5)^2)</f>
        <v xml:space="preserve"> </v>
      </c>
      <c r="G389" s="130" t="str">
        <f>IF(Data!$B389= 0, " ",($C389-$T$5)^3)</f>
        <v xml:space="preserve"> </v>
      </c>
      <c r="H389" s="130" t="str">
        <f>IF(Data!$B389= 0, " ",($C389-$T$5)^4)</f>
        <v xml:space="preserve"> </v>
      </c>
      <c r="I389" s="135" t="str">
        <f>IF(Data!$B389= 0, " ",(D389-$U$5)^2)</f>
        <v xml:space="preserve"> </v>
      </c>
      <c r="J389" s="135" t="str">
        <f>IF(Data!$B389= 0, " ",(D389-$U$5)^3)</f>
        <v xml:space="preserve"> </v>
      </c>
      <c r="K389" s="135" t="str">
        <f>IF(Data!$B389= 0, " ",(E389-0.35)/$T$4)</f>
        <v xml:space="preserve"> </v>
      </c>
      <c r="L389" s="135" t="str">
        <f>IF(Data!$B389= 0, " ",(1-K389))</f>
        <v xml:space="preserve"> </v>
      </c>
      <c r="M389" s="135" t="str">
        <f>IF(Data!$B389= 0, " ",(1-$K389)^2)</f>
        <v xml:space="preserve"> </v>
      </c>
      <c r="N389" s="135" t="str">
        <f>IF(Data!$B389= 0, " ",(1-$K389)^3)</f>
        <v xml:space="preserve"> </v>
      </c>
      <c r="O389" s="136" t="str">
        <f>IF(Data!$B389= 0, " ",($C389*L389))</f>
        <v xml:space="preserve"> </v>
      </c>
      <c r="P389" s="136" t="str">
        <f>IF(Data!$B389= 0, " ",($C389*M389))</f>
        <v xml:space="preserve"> </v>
      </c>
      <c r="Q389" s="136" t="str">
        <f>IF(Data!$B389= 0, " ",($C389*N389))</f>
        <v xml:space="preserve"> </v>
      </c>
    </row>
    <row r="390" spans="2:17">
      <c r="B390" s="130" t="str">
        <f>IF(Data!$B390= 0, " ",Data!B390)</f>
        <v xml:space="preserve"> </v>
      </c>
      <c r="C390" s="130" t="str">
        <f>IF(Data!$B390= 0, " ",Data!C390)</f>
        <v xml:space="preserve"> </v>
      </c>
      <c r="D390" s="130" t="str">
        <f>IF(Data!$B390= 0, " ",LN(C390))</f>
        <v xml:space="preserve"> </v>
      </c>
      <c r="E390" s="130" t="str">
        <f>IF(Data!$B390= 0, " ",ROW(B390)-1)</f>
        <v xml:space="preserve"> </v>
      </c>
      <c r="F390" s="130" t="str">
        <f>IF(Data!$B390= 0, " ",($C390-$T$5)^2)</f>
        <v xml:space="preserve"> </v>
      </c>
      <c r="G390" s="130" t="str">
        <f>IF(Data!$B390= 0, " ",($C390-$T$5)^3)</f>
        <v xml:space="preserve"> </v>
      </c>
      <c r="H390" s="130" t="str">
        <f>IF(Data!$B390= 0, " ",($C390-$T$5)^4)</f>
        <v xml:space="preserve"> </v>
      </c>
      <c r="I390" s="135" t="str">
        <f>IF(Data!$B390= 0, " ",(D390-$U$5)^2)</f>
        <v xml:space="preserve"> </v>
      </c>
      <c r="J390" s="135" t="str">
        <f>IF(Data!$B390= 0, " ",(D390-$U$5)^3)</f>
        <v xml:space="preserve"> </v>
      </c>
      <c r="K390" s="135" t="str">
        <f>IF(Data!$B390= 0, " ",(E390-0.35)/$T$4)</f>
        <v xml:space="preserve"> </v>
      </c>
      <c r="L390" s="135" t="str">
        <f>IF(Data!$B390= 0, " ",(1-K390))</f>
        <v xml:space="preserve"> </v>
      </c>
      <c r="M390" s="135" t="str">
        <f>IF(Data!$B390= 0, " ",(1-$K390)^2)</f>
        <v xml:space="preserve"> </v>
      </c>
      <c r="N390" s="135" t="str">
        <f>IF(Data!$B390= 0, " ",(1-$K390)^3)</f>
        <v xml:space="preserve"> </v>
      </c>
      <c r="O390" s="136" t="str">
        <f>IF(Data!$B390= 0, " ",($C390*L390))</f>
        <v xml:space="preserve"> </v>
      </c>
      <c r="P390" s="136" t="str">
        <f>IF(Data!$B390= 0, " ",($C390*M390))</f>
        <v xml:space="preserve"> </v>
      </c>
      <c r="Q390" s="136" t="str">
        <f>IF(Data!$B390= 0, " ",($C390*N390))</f>
        <v xml:space="preserve"> </v>
      </c>
    </row>
    <row r="391" spans="2:17">
      <c r="B391" s="130" t="str">
        <f>IF(Data!$B391= 0, " ",Data!B391)</f>
        <v xml:space="preserve"> </v>
      </c>
      <c r="C391" s="130" t="str">
        <f>IF(Data!$B391= 0, " ",Data!C391)</f>
        <v xml:space="preserve"> </v>
      </c>
      <c r="D391" s="130" t="str">
        <f>IF(Data!$B391= 0, " ",LN(C391))</f>
        <v xml:space="preserve"> </v>
      </c>
      <c r="E391" s="130" t="str">
        <f>IF(Data!$B391= 0, " ",ROW(B391)-1)</f>
        <v xml:space="preserve"> </v>
      </c>
      <c r="F391" s="130" t="str">
        <f>IF(Data!$B391= 0, " ",($C391-$T$5)^2)</f>
        <v xml:space="preserve"> </v>
      </c>
      <c r="G391" s="130" t="str">
        <f>IF(Data!$B391= 0, " ",($C391-$T$5)^3)</f>
        <v xml:space="preserve"> </v>
      </c>
      <c r="H391" s="130" t="str">
        <f>IF(Data!$B391= 0, " ",($C391-$T$5)^4)</f>
        <v xml:space="preserve"> </v>
      </c>
      <c r="I391" s="135" t="str">
        <f>IF(Data!$B391= 0, " ",(D391-$U$5)^2)</f>
        <v xml:space="preserve"> </v>
      </c>
      <c r="J391" s="135" t="str">
        <f>IF(Data!$B391= 0, " ",(D391-$U$5)^3)</f>
        <v xml:space="preserve"> </v>
      </c>
      <c r="K391" s="135" t="str">
        <f>IF(Data!$B391= 0, " ",(E391-0.35)/$T$4)</f>
        <v xml:space="preserve"> </v>
      </c>
      <c r="L391" s="135" t="str">
        <f>IF(Data!$B391= 0, " ",(1-K391))</f>
        <v xml:space="preserve"> </v>
      </c>
      <c r="M391" s="135" t="str">
        <f>IF(Data!$B391= 0, " ",(1-$K391)^2)</f>
        <v xml:space="preserve"> </v>
      </c>
      <c r="N391" s="135" t="str">
        <f>IF(Data!$B391= 0, " ",(1-$K391)^3)</f>
        <v xml:space="preserve"> </v>
      </c>
      <c r="O391" s="136" t="str">
        <f>IF(Data!$B391= 0, " ",($C391*L391))</f>
        <v xml:space="preserve"> </v>
      </c>
      <c r="P391" s="136" t="str">
        <f>IF(Data!$B391= 0, " ",($C391*M391))</f>
        <v xml:space="preserve"> </v>
      </c>
      <c r="Q391" s="136" t="str">
        <f>IF(Data!$B391= 0, " ",($C391*N391))</f>
        <v xml:space="preserve"> </v>
      </c>
    </row>
    <row r="392" spans="2:17">
      <c r="B392" s="130" t="str">
        <f>IF(Data!$B392= 0, " ",Data!B392)</f>
        <v xml:space="preserve"> </v>
      </c>
      <c r="C392" s="130" t="str">
        <f>IF(Data!$B392= 0, " ",Data!C392)</f>
        <v xml:space="preserve"> </v>
      </c>
      <c r="D392" s="130" t="str">
        <f>IF(Data!$B392= 0, " ",LN(C392))</f>
        <v xml:space="preserve"> </v>
      </c>
      <c r="E392" s="130" t="str">
        <f>IF(Data!$B392= 0, " ",ROW(B392)-1)</f>
        <v xml:space="preserve"> </v>
      </c>
      <c r="F392" s="130" t="str">
        <f>IF(Data!$B392= 0, " ",($C392-$T$5)^2)</f>
        <v xml:space="preserve"> </v>
      </c>
      <c r="G392" s="130" t="str">
        <f>IF(Data!$B392= 0, " ",($C392-$T$5)^3)</f>
        <v xml:space="preserve"> </v>
      </c>
      <c r="H392" s="130" t="str">
        <f>IF(Data!$B392= 0, " ",($C392-$T$5)^4)</f>
        <v xml:space="preserve"> </v>
      </c>
      <c r="I392" s="135" t="str">
        <f>IF(Data!$B392= 0, " ",(D392-$U$5)^2)</f>
        <v xml:space="preserve"> </v>
      </c>
      <c r="J392" s="135" t="str">
        <f>IF(Data!$B392= 0, " ",(D392-$U$5)^3)</f>
        <v xml:space="preserve"> </v>
      </c>
      <c r="K392" s="135" t="str">
        <f>IF(Data!$B392= 0, " ",(E392-0.35)/$T$4)</f>
        <v xml:space="preserve"> </v>
      </c>
      <c r="L392" s="135" t="str">
        <f>IF(Data!$B392= 0, " ",(1-K392))</f>
        <v xml:space="preserve"> </v>
      </c>
      <c r="M392" s="135" t="str">
        <f>IF(Data!$B392= 0, " ",(1-$K392)^2)</f>
        <v xml:space="preserve"> </v>
      </c>
      <c r="N392" s="135" t="str">
        <f>IF(Data!$B392= 0, " ",(1-$K392)^3)</f>
        <v xml:space="preserve"> </v>
      </c>
      <c r="O392" s="136" t="str">
        <f>IF(Data!$B392= 0, " ",($C392*L392))</f>
        <v xml:space="preserve"> </v>
      </c>
      <c r="P392" s="136" t="str">
        <f>IF(Data!$B392= 0, " ",($C392*M392))</f>
        <v xml:space="preserve"> </v>
      </c>
      <c r="Q392" s="136" t="str">
        <f>IF(Data!$B392= 0, " ",($C392*N392))</f>
        <v xml:space="preserve"> </v>
      </c>
    </row>
    <row r="393" spans="2:17">
      <c r="B393" s="130" t="str">
        <f>IF(Data!$B393= 0, " ",Data!B393)</f>
        <v xml:space="preserve"> </v>
      </c>
      <c r="C393" s="130" t="str">
        <f>IF(Data!$B393= 0, " ",Data!C393)</f>
        <v xml:space="preserve"> </v>
      </c>
      <c r="D393" s="130" t="str">
        <f>IF(Data!$B393= 0, " ",LN(C393))</f>
        <v xml:space="preserve"> </v>
      </c>
      <c r="E393" s="130" t="str">
        <f>IF(Data!$B393= 0, " ",ROW(B393)-1)</f>
        <v xml:space="preserve"> </v>
      </c>
      <c r="F393" s="130" t="str">
        <f>IF(Data!$B393= 0, " ",($C393-$T$5)^2)</f>
        <v xml:space="preserve"> </v>
      </c>
      <c r="G393" s="130" t="str">
        <f>IF(Data!$B393= 0, " ",($C393-$T$5)^3)</f>
        <v xml:space="preserve"> </v>
      </c>
      <c r="H393" s="130" t="str">
        <f>IF(Data!$B393= 0, " ",($C393-$T$5)^4)</f>
        <v xml:space="preserve"> </v>
      </c>
      <c r="I393" s="135" t="str">
        <f>IF(Data!$B393= 0, " ",(D393-$U$5)^2)</f>
        <v xml:space="preserve"> </v>
      </c>
      <c r="J393" s="135" t="str">
        <f>IF(Data!$B393= 0, " ",(D393-$U$5)^3)</f>
        <v xml:space="preserve"> </v>
      </c>
      <c r="K393" s="135" t="str">
        <f>IF(Data!$B393= 0, " ",(E393-0.35)/$T$4)</f>
        <v xml:space="preserve"> </v>
      </c>
      <c r="L393" s="135" t="str">
        <f>IF(Data!$B393= 0, " ",(1-K393))</f>
        <v xml:space="preserve"> </v>
      </c>
      <c r="M393" s="135" t="str">
        <f>IF(Data!$B393= 0, " ",(1-$K393)^2)</f>
        <v xml:space="preserve"> </v>
      </c>
      <c r="N393" s="135" t="str">
        <f>IF(Data!$B393= 0, " ",(1-$K393)^3)</f>
        <v xml:space="preserve"> </v>
      </c>
      <c r="O393" s="136" t="str">
        <f>IF(Data!$B393= 0, " ",($C393*L393))</f>
        <v xml:space="preserve"> </v>
      </c>
      <c r="P393" s="136" t="str">
        <f>IF(Data!$B393= 0, " ",($C393*M393))</f>
        <v xml:space="preserve"> </v>
      </c>
      <c r="Q393" s="136" t="str">
        <f>IF(Data!$B393= 0, " ",($C393*N393))</f>
        <v xml:space="preserve"> </v>
      </c>
    </row>
    <row r="394" spans="2:17">
      <c r="B394" s="130" t="str">
        <f>IF(Data!$B394= 0, " ",Data!B394)</f>
        <v xml:space="preserve"> </v>
      </c>
      <c r="C394" s="130" t="str">
        <f>IF(Data!$B394= 0, " ",Data!C394)</f>
        <v xml:space="preserve"> </v>
      </c>
      <c r="D394" s="130" t="str">
        <f>IF(Data!$B394= 0, " ",LN(C394))</f>
        <v xml:space="preserve"> </v>
      </c>
      <c r="E394" s="130" t="str">
        <f>IF(Data!$B394= 0, " ",ROW(B394)-1)</f>
        <v xml:space="preserve"> </v>
      </c>
      <c r="F394" s="130" t="str">
        <f>IF(Data!$B394= 0, " ",($C394-$T$5)^2)</f>
        <v xml:space="preserve"> </v>
      </c>
      <c r="G394" s="130" t="str">
        <f>IF(Data!$B394= 0, " ",($C394-$T$5)^3)</f>
        <v xml:space="preserve"> </v>
      </c>
      <c r="H394" s="130" t="str">
        <f>IF(Data!$B394= 0, " ",($C394-$T$5)^4)</f>
        <v xml:space="preserve"> </v>
      </c>
      <c r="I394" s="135" t="str">
        <f>IF(Data!$B394= 0, " ",(D394-$U$5)^2)</f>
        <v xml:space="preserve"> </v>
      </c>
      <c r="J394" s="135" t="str">
        <f>IF(Data!$B394= 0, " ",(D394-$U$5)^3)</f>
        <v xml:space="preserve"> </v>
      </c>
      <c r="K394" s="135" t="str">
        <f>IF(Data!$B394= 0, " ",(E394-0.35)/$T$4)</f>
        <v xml:space="preserve"> </v>
      </c>
      <c r="L394" s="135" t="str">
        <f>IF(Data!$B394= 0, " ",(1-K394))</f>
        <v xml:space="preserve"> </v>
      </c>
      <c r="M394" s="135" t="str">
        <f>IF(Data!$B394= 0, " ",(1-$K394)^2)</f>
        <v xml:space="preserve"> </v>
      </c>
      <c r="N394" s="135" t="str">
        <f>IF(Data!$B394= 0, " ",(1-$K394)^3)</f>
        <v xml:space="preserve"> </v>
      </c>
      <c r="O394" s="136" t="str">
        <f>IF(Data!$B394= 0, " ",($C394*L394))</f>
        <v xml:space="preserve"> </v>
      </c>
      <c r="P394" s="136" t="str">
        <f>IF(Data!$B394= 0, " ",($C394*M394))</f>
        <v xml:space="preserve"> </v>
      </c>
      <c r="Q394" s="136" t="str">
        <f>IF(Data!$B394= 0, " ",($C394*N394))</f>
        <v xml:space="preserve"> </v>
      </c>
    </row>
    <row r="395" spans="2:17">
      <c r="B395" s="130" t="str">
        <f>IF(Data!$B395= 0, " ",Data!B395)</f>
        <v xml:space="preserve"> </v>
      </c>
      <c r="C395" s="130" t="str">
        <f>IF(Data!$B395= 0, " ",Data!C395)</f>
        <v xml:space="preserve"> </v>
      </c>
      <c r="D395" s="130" t="str">
        <f>IF(Data!$B395= 0, " ",LN(C395))</f>
        <v xml:space="preserve"> </v>
      </c>
      <c r="E395" s="130" t="str">
        <f>IF(Data!$B395= 0, " ",ROW(B395)-1)</f>
        <v xml:space="preserve"> </v>
      </c>
      <c r="F395" s="130" t="str">
        <f>IF(Data!$B395= 0, " ",($C395-$T$5)^2)</f>
        <v xml:space="preserve"> </v>
      </c>
      <c r="G395" s="130" t="str">
        <f>IF(Data!$B395= 0, " ",($C395-$T$5)^3)</f>
        <v xml:space="preserve"> </v>
      </c>
      <c r="H395" s="130" t="str">
        <f>IF(Data!$B395= 0, " ",($C395-$T$5)^4)</f>
        <v xml:space="preserve"> </v>
      </c>
      <c r="I395" s="135" t="str">
        <f>IF(Data!$B395= 0, " ",(D395-$U$5)^2)</f>
        <v xml:space="preserve"> </v>
      </c>
      <c r="J395" s="135" t="str">
        <f>IF(Data!$B395= 0, " ",(D395-$U$5)^3)</f>
        <v xml:space="preserve"> </v>
      </c>
      <c r="K395" s="135" t="str">
        <f>IF(Data!$B395= 0, " ",(E395-0.35)/$T$4)</f>
        <v xml:space="preserve"> </v>
      </c>
      <c r="L395" s="135" t="str">
        <f>IF(Data!$B395= 0, " ",(1-K395))</f>
        <v xml:space="preserve"> </v>
      </c>
      <c r="M395" s="135" t="str">
        <f>IF(Data!$B395= 0, " ",(1-$K395)^2)</f>
        <v xml:space="preserve"> </v>
      </c>
      <c r="N395" s="135" t="str">
        <f>IF(Data!$B395= 0, " ",(1-$K395)^3)</f>
        <v xml:space="preserve"> </v>
      </c>
      <c r="O395" s="136" t="str">
        <f>IF(Data!$B395= 0, " ",($C395*L395))</f>
        <v xml:space="preserve"> </v>
      </c>
      <c r="P395" s="136" t="str">
        <f>IF(Data!$B395= 0, " ",($C395*M395))</f>
        <v xml:space="preserve"> </v>
      </c>
      <c r="Q395" s="136" t="str">
        <f>IF(Data!$B395= 0, " ",($C395*N395))</f>
        <v xml:space="preserve"> </v>
      </c>
    </row>
    <row r="396" spans="2:17">
      <c r="B396" s="130" t="str">
        <f>IF(Data!$B396= 0, " ",Data!B396)</f>
        <v xml:space="preserve"> </v>
      </c>
      <c r="C396" s="130" t="str">
        <f>IF(Data!$B396= 0, " ",Data!C396)</f>
        <v xml:space="preserve"> </v>
      </c>
      <c r="D396" s="130" t="str">
        <f>IF(Data!$B396= 0, " ",LN(C396))</f>
        <v xml:space="preserve"> </v>
      </c>
      <c r="E396" s="130" t="str">
        <f>IF(Data!$B396= 0, " ",ROW(B396)-1)</f>
        <v xml:space="preserve"> </v>
      </c>
      <c r="F396" s="130" t="str">
        <f>IF(Data!$B396= 0, " ",($C396-$T$5)^2)</f>
        <v xml:space="preserve"> </v>
      </c>
      <c r="G396" s="130" t="str">
        <f>IF(Data!$B396= 0, " ",($C396-$T$5)^3)</f>
        <v xml:space="preserve"> </v>
      </c>
      <c r="H396" s="130" t="str">
        <f>IF(Data!$B396= 0, " ",($C396-$T$5)^4)</f>
        <v xml:space="preserve"> </v>
      </c>
      <c r="I396" s="135" t="str">
        <f>IF(Data!$B396= 0, " ",(D396-$U$5)^2)</f>
        <v xml:space="preserve"> </v>
      </c>
      <c r="J396" s="135" t="str">
        <f>IF(Data!$B396= 0, " ",(D396-$U$5)^3)</f>
        <v xml:space="preserve"> </v>
      </c>
      <c r="K396" s="135" t="str">
        <f>IF(Data!$B396= 0, " ",(E396-0.35)/$T$4)</f>
        <v xml:space="preserve"> </v>
      </c>
      <c r="L396" s="135" t="str">
        <f>IF(Data!$B396= 0, " ",(1-K396))</f>
        <v xml:space="preserve"> </v>
      </c>
      <c r="M396" s="135" t="str">
        <f>IF(Data!$B396= 0, " ",(1-$K396)^2)</f>
        <v xml:space="preserve"> </v>
      </c>
      <c r="N396" s="135" t="str">
        <f>IF(Data!$B396= 0, " ",(1-$K396)^3)</f>
        <v xml:space="preserve"> </v>
      </c>
      <c r="O396" s="136" t="str">
        <f>IF(Data!$B396= 0, " ",($C396*L396))</f>
        <v xml:space="preserve"> </v>
      </c>
      <c r="P396" s="136" t="str">
        <f>IF(Data!$B396= 0, " ",($C396*M396))</f>
        <v xml:space="preserve"> </v>
      </c>
      <c r="Q396" s="136" t="str">
        <f>IF(Data!$B396= 0, " ",($C396*N396))</f>
        <v xml:space="preserve"> </v>
      </c>
    </row>
    <row r="397" spans="2:17">
      <c r="B397" s="130" t="str">
        <f>IF(Data!$B397= 0, " ",Data!B397)</f>
        <v xml:space="preserve"> </v>
      </c>
      <c r="C397" s="130" t="str">
        <f>IF(Data!$B397= 0, " ",Data!C397)</f>
        <v xml:space="preserve"> </v>
      </c>
      <c r="D397" s="130" t="str">
        <f>IF(Data!$B397= 0, " ",LN(C397))</f>
        <v xml:space="preserve"> </v>
      </c>
      <c r="E397" s="130" t="str">
        <f>IF(Data!$B397= 0, " ",ROW(B397)-1)</f>
        <v xml:space="preserve"> </v>
      </c>
      <c r="F397" s="130" t="str">
        <f>IF(Data!$B397= 0, " ",($C397-$T$5)^2)</f>
        <v xml:space="preserve"> </v>
      </c>
      <c r="G397" s="130" t="str">
        <f>IF(Data!$B397= 0, " ",($C397-$T$5)^3)</f>
        <v xml:space="preserve"> </v>
      </c>
      <c r="H397" s="130" t="str">
        <f>IF(Data!$B397= 0, " ",($C397-$T$5)^4)</f>
        <v xml:space="preserve"> </v>
      </c>
      <c r="I397" s="135" t="str">
        <f>IF(Data!$B397= 0, " ",(D397-$U$5)^2)</f>
        <v xml:space="preserve"> </v>
      </c>
      <c r="J397" s="135" t="str">
        <f>IF(Data!$B397= 0, " ",(D397-$U$5)^3)</f>
        <v xml:space="preserve"> </v>
      </c>
      <c r="K397" s="135" t="str">
        <f>IF(Data!$B397= 0, " ",(E397-0.35)/$T$4)</f>
        <v xml:space="preserve"> </v>
      </c>
      <c r="L397" s="135" t="str">
        <f>IF(Data!$B397= 0, " ",(1-K397))</f>
        <v xml:space="preserve"> </v>
      </c>
      <c r="M397" s="135" t="str">
        <f>IF(Data!$B397= 0, " ",(1-$K397)^2)</f>
        <v xml:space="preserve"> </v>
      </c>
      <c r="N397" s="135" t="str">
        <f>IF(Data!$B397= 0, " ",(1-$K397)^3)</f>
        <v xml:space="preserve"> </v>
      </c>
      <c r="O397" s="136" t="str">
        <f>IF(Data!$B397= 0, " ",($C397*L397))</f>
        <v xml:space="preserve"> </v>
      </c>
      <c r="P397" s="136" t="str">
        <f>IF(Data!$B397= 0, " ",($C397*M397))</f>
        <v xml:space="preserve"> </v>
      </c>
      <c r="Q397" s="136" t="str">
        <f>IF(Data!$B397= 0, " ",($C397*N397))</f>
        <v xml:space="preserve"> </v>
      </c>
    </row>
    <row r="398" spans="2:17">
      <c r="B398" s="130" t="str">
        <f>IF(Data!$B398= 0, " ",Data!B398)</f>
        <v xml:space="preserve"> </v>
      </c>
      <c r="C398" s="130" t="str">
        <f>IF(Data!$B398= 0, " ",Data!C398)</f>
        <v xml:space="preserve"> </v>
      </c>
      <c r="D398" s="130" t="str">
        <f>IF(Data!$B398= 0, " ",LN(C398))</f>
        <v xml:space="preserve"> </v>
      </c>
      <c r="E398" s="130" t="str">
        <f>IF(Data!$B398= 0, " ",ROW(B398)-1)</f>
        <v xml:space="preserve"> </v>
      </c>
      <c r="F398" s="130" t="str">
        <f>IF(Data!$B398= 0, " ",($C398-$T$5)^2)</f>
        <v xml:space="preserve"> </v>
      </c>
      <c r="G398" s="130" t="str">
        <f>IF(Data!$B398= 0, " ",($C398-$T$5)^3)</f>
        <v xml:space="preserve"> </v>
      </c>
      <c r="H398" s="130" t="str">
        <f>IF(Data!$B398= 0, " ",($C398-$T$5)^4)</f>
        <v xml:space="preserve"> </v>
      </c>
      <c r="I398" s="135" t="str">
        <f>IF(Data!$B398= 0, " ",(D398-$U$5)^2)</f>
        <v xml:space="preserve"> </v>
      </c>
      <c r="J398" s="135" t="str">
        <f>IF(Data!$B398= 0, " ",(D398-$U$5)^3)</f>
        <v xml:space="preserve"> </v>
      </c>
      <c r="K398" s="135" t="str">
        <f>IF(Data!$B398= 0, " ",(E398-0.35)/$T$4)</f>
        <v xml:space="preserve"> </v>
      </c>
      <c r="L398" s="135" t="str">
        <f>IF(Data!$B398= 0, " ",(1-K398))</f>
        <v xml:space="preserve"> </v>
      </c>
      <c r="M398" s="135" t="str">
        <f>IF(Data!$B398= 0, " ",(1-$K398)^2)</f>
        <v xml:space="preserve"> </v>
      </c>
      <c r="N398" s="135" t="str">
        <f>IF(Data!$B398= 0, " ",(1-$K398)^3)</f>
        <v xml:space="preserve"> </v>
      </c>
      <c r="O398" s="136" t="str">
        <f>IF(Data!$B398= 0, " ",($C398*L398))</f>
        <v xml:space="preserve"> </v>
      </c>
      <c r="P398" s="136" t="str">
        <f>IF(Data!$B398= 0, " ",($C398*M398))</f>
        <v xml:space="preserve"> </v>
      </c>
      <c r="Q398" s="136" t="str">
        <f>IF(Data!$B398= 0, " ",($C398*N398))</f>
        <v xml:space="preserve"> </v>
      </c>
    </row>
    <row r="399" spans="2:17">
      <c r="B399" s="130" t="str">
        <f>IF(Data!$B399= 0, " ",Data!B399)</f>
        <v xml:space="preserve"> </v>
      </c>
      <c r="C399" s="130" t="str">
        <f>IF(Data!$B399= 0, " ",Data!C399)</f>
        <v xml:space="preserve"> </v>
      </c>
      <c r="D399" s="130" t="str">
        <f>IF(Data!$B399= 0, " ",LN(C399))</f>
        <v xml:space="preserve"> </v>
      </c>
      <c r="E399" s="130" t="str">
        <f>IF(Data!$B399= 0, " ",ROW(B399)-1)</f>
        <v xml:space="preserve"> </v>
      </c>
      <c r="F399" s="130" t="str">
        <f>IF(Data!$B399= 0, " ",($C399-$T$5)^2)</f>
        <v xml:space="preserve"> </v>
      </c>
      <c r="G399" s="130" t="str">
        <f>IF(Data!$B399= 0, " ",($C399-$T$5)^3)</f>
        <v xml:space="preserve"> </v>
      </c>
      <c r="H399" s="130" t="str">
        <f>IF(Data!$B399= 0, " ",($C399-$T$5)^4)</f>
        <v xml:space="preserve"> </v>
      </c>
      <c r="I399" s="135" t="str">
        <f>IF(Data!$B399= 0, " ",(D399-$U$5)^2)</f>
        <v xml:space="preserve"> </v>
      </c>
      <c r="J399" s="135" t="str">
        <f>IF(Data!$B399= 0, " ",(D399-$U$5)^3)</f>
        <v xml:space="preserve"> </v>
      </c>
      <c r="K399" s="135" t="str">
        <f>IF(Data!$B399= 0, " ",(E399-0.35)/$T$4)</f>
        <v xml:space="preserve"> </v>
      </c>
      <c r="L399" s="135" t="str">
        <f>IF(Data!$B399= 0, " ",(1-K399))</f>
        <v xml:space="preserve"> </v>
      </c>
      <c r="M399" s="135" t="str">
        <f>IF(Data!$B399= 0, " ",(1-$K399)^2)</f>
        <v xml:space="preserve"> </v>
      </c>
      <c r="N399" s="135" t="str">
        <f>IF(Data!$B399= 0, " ",(1-$K399)^3)</f>
        <v xml:space="preserve"> </v>
      </c>
      <c r="O399" s="136" t="str">
        <f>IF(Data!$B399= 0, " ",($C399*L399))</f>
        <v xml:space="preserve"> </v>
      </c>
      <c r="P399" s="136" t="str">
        <f>IF(Data!$B399= 0, " ",($C399*M399))</f>
        <v xml:space="preserve"> </v>
      </c>
      <c r="Q399" s="136" t="str">
        <f>IF(Data!$B399= 0, " ",($C399*N399))</f>
        <v xml:space="preserve"> </v>
      </c>
    </row>
    <row r="400" spans="2:17">
      <c r="B400" s="130" t="str">
        <f>IF(Data!$B400= 0, " ",Data!B400)</f>
        <v xml:space="preserve"> </v>
      </c>
      <c r="C400" s="130" t="str">
        <f>IF(Data!$B400= 0, " ",Data!C400)</f>
        <v xml:space="preserve"> </v>
      </c>
      <c r="D400" s="130" t="str">
        <f>IF(Data!$B400= 0, " ",LN(C400))</f>
        <v xml:space="preserve"> </v>
      </c>
      <c r="E400" s="130" t="str">
        <f>IF(Data!$B400= 0, " ",ROW(B400)-1)</f>
        <v xml:space="preserve"> </v>
      </c>
      <c r="F400" s="130" t="str">
        <f>IF(Data!$B400= 0, " ",($C400-$T$5)^2)</f>
        <v xml:space="preserve"> </v>
      </c>
      <c r="G400" s="130" t="str">
        <f>IF(Data!$B400= 0, " ",($C400-$T$5)^3)</f>
        <v xml:space="preserve"> </v>
      </c>
      <c r="H400" s="130" t="str">
        <f>IF(Data!$B400= 0, " ",($C400-$T$5)^4)</f>
        <v xml:space="preserve"> </v>
      </c>
      <c r="I400" s="135" t="str">
        <f>IF(Data!$B400= 0, " ",(D400-$U$5)^2)</f>
        <v xml:space="preserve"> </v>
      </c>
      <c r="J400" s="135" t="str">
        <f>IF(Data!$B400= 0, " ",(D400-$U$5)^3)</f>
        <v xml:space="preserve"> </v>
      </c>
      <c r="K400" s="135" t="str">
        <f>IF(Data!$B400= 0, " ",(E400-0.35)/$T$4)</f>
        <v xml:space="preserve"> </v>
      </c>
      <c r="L400" s="135" t="str">
        <f>IF(Data!$B400= 0, " ",(1-K400))</f>
        <v xml:space="preserve"> </v>
      </c>
      <c r="M400" s="135" t="str">
        <f>IF(Data!$B400= 0, " ",(1-$K400)^2)</f>
        <v xml:space="preserve"> </v>
      </c>
      <c r="N400" s="135" t="str">
        <f>IF(Data!$B400= 0, " ",(1-$K400)^3)</f>
        <v xml:space="preserve"> </v>
      </c>
      <c r="O400" s="136" t="str">
        <f>IF(Data!$B400= 0, " ",($C400*L400))</f>
        <v xml:space="preserve"> </v>
      </c>
      <c r="P400" s="136" t="str">
        <f>IF(Data!$B400= 0, " ",($C400*M400))</f>
        <v xml:space="preserve"> </v>
      </c>
      <c r="Q400" s="136" t="str">
        <f>IF(Data!$B400= 0, " ",($C400*N400))</f>
        <v xml:space="preserve"> </v>
      </c>
    </row>
    <row r="401" spans="2:17">
      <c r="B401" s="130" t="str">
        <f>IF(Data!$B401= 0, " ",Data!B401)</f>
        <v xml:space="preserve"> </v>
      </c>
      <c r="C401" s="130" t="str">
        <f>IF(Data!$B401= 0, " ",Data!C401)</f>
        <v xml:space="preserve"> </v>
      </c>
      <c r="D401" s="130" t="str">
        <f>IF(Data!$B401= 0, " ",LN(C401))</f>
        <v xml:space="preserve"> </v>
      </c>
      <c r="E401" s="130" t="str">
        <f>IF(Data!$B401= 0, " ",ROW(B401)-1)</f>
        <v xml:space="preserve"> </v>
      </c>
      <c r="F401" s="130" t="str">
        <f>IF(Data!$B401= 0, " ",($C401-$T$5)^2)</f>
        <v xml:space="preserve"> </v>
      </c>
      <c r="G401" s="130" t="str">
        <f>IF(Data!$B401= 0, " ",($C401-$T$5)^3)</f>
        <v xml:space="preserve"> </v>
      </c>
      <c r="H401" s="130" t="str">
        <f>IF(Data!$B401= 0, " ",($C401-$T$5)^4)</f>
        <v xml:space="preserve"> </v>
      </c>
      <c r="I401" s="135" t="str">
        <f>IF(Data!$B401= 0, " ",(D401-$U$5)^2)</f>
        <v xml:space="preserve"> </v>
      </c>
      <c r="J401" s="135" t="str">
        <f>IF(Data!$B401= 0, " ",(D401-$U$5)^3)</f>
        <v xml:space="preserve"> </v>
      </c>
      <c r="K401" s="135" t="str">
        <f>IF(Data!$B401= 0, " ",(E401-0.35)/$T$4)</f>
        <v xml:space="preserve"> </v>
      </c>
      <c r="L401" s="135" t="str">
        <f>IF(Data!$B401= 0, " ",(1-K401))</f>
        <v xml:space="preserve"> </v>
      </c>
      <c r="M401" s="135" t="str">
        <f>IF(Data!$B401= 0, " ",(1-$K401)^2)</f>
        <v xml:space="preserve"> </v>
      </c>
      <c r="N401" s="135" t="str">
        <f>IF(Data!$B401= 0, " ",(1-$K401)^3)</f>
        <v xml:space="preserve"> </v>
      </c>
      <c r="O401" s="136" t="str">
        <f>IF(Data!$B401= 0, " ",($C401*L401))</f>
        <v xml:space="preserve"> </v>
      </c>
      <c r="P401" s="136" t="str">
        <f>IF(Data!$B401= 0, " ",($C401*M401))</f>
        <v xml:space="preserve"> </v>
      </c>
      <c r="Q401" s="136" t="str">
        <f>IF(Data!$B401= 0, " ",($C401*N401))</f>
        <v xml:space="preserve"> </v>
      </c>
    </row>
    <row r="402" spans="2:17">
      <c r="B402" s="130" t="str">
        <f>IF(Data!$B402= 0, " ",Data!B402)</f>
        <v xml:space="preserve"> </v>
      </c>
      <c r="C402" s="130" t="str">
        <f>IF(Data!$B402= 0, " ",Data!C402)</f>
        <v xml:space="preserve"> </v>
      </c>
      <c r="D402" s="130" t="str">
        <f>IF(Data!$B402= 0, " ",LN(C402))</f>
        <v xml:space="preserve"> </v>
      </c>
      <c r="E402" s="130" t="str">
        <f>IF(Data!$B402= 0, " ",ROW(B402)-1)</f>
        <v xml:space="preserve"> </v>
      </c>
      <c r="F402" s="130" t="str">
        <f>IF(Data!$B402= 0, " ",($C402-$T$5)^2)</f>
        <v xml:space="preserve"> </v>
      </c>
      <c r="G402" s="130" t="str">
        <f>IF(Data!$B402= 0, " ",($C402-$T$5)^3)</f>
        <v xml:space="preserve"> </v>
      </c>
      <c r="H402" s="130" t="str">
        <f>IF(Data!$B402= 0, " ",($C402-$T$5)^4)</f>
        <v xml:space="preserve"> </v>
      </c>
      <c r="I402" s="135" t="str">
        <f>IF(Data!$B402= 0, " ",(D402-$U$5)^2)</f>
        <v xml:space="preserve"> </v>
      </c>
      <c r="J402" s="135" t="str">
        <f>IF(Data!$B402= 0, " ",(D402-$U$5)^3)</f>
        <v xml:space="preserve"> </v>
      </c>
      <c r="K402" s="135" t="str">
        <f>IF(Data!$B402= 0, " ",(E402-0.35)/$T$4)</f>
        <v xml:space="preserve"> </v>
      </c>
      <c r="L402" s="135" t="str">
        <f>IF(Data!$B402= 0, " ",(1-K402))</f>
        <v xml:space="preserve"> </v>
      </c>
      <c r="M402" s="135" t="str">
        <f>IF(Data!$B402= 0, " ",(1-$K402)^2)</f>
        <v xml:space="preserve"> </v>
      </c>
      <c r="N402" s="135" t="str">
        <f>IF(Data!$B402= 0, " ",(1-$K402)^3)</f>
        <v xml:space="preserve"> </v>
      </c>
      <c r="O402" s="136" t="str">
        <f>IF(Data!$B402= 0, " ",($C402*L402))</f>
        <v xml:space="preserve"> </v>
      </c>
      <c r="P402" s="136" t="str">
        <f>IF(Data!$B402= 0, " ",($C402*M402))</f>
        <v xml:space="preserve"> </v>
      </c>
      <c r="Q402" s="136" t="str">
        <f>IF(Data!$B402= 0, " ",($C402*N402))</f>
        <v xml:space="preserve"> </v>
      </c>
    </row>
    <row r="403" spans="2:17">
      <c r="B403" s="130" t="str">
        <f>IF(Data!$B403= 0, " ",Data!B403)</f>
        <v xml:space="preserve"> </v>
      </c>
      <c r="C403" s="130" t="str">
        <f>IF(Data!$B403= 0, " ",Data!C403)</f>
        <v xml:space="preserve"> </v>
      </c>
      <c r="D403" s="130" t="str">
        <f>IF(Data!$B403= 0, " ",LN(C403))</f>
        <v xml:space="preserve"> </v>
      </c>
      <c r="E403" s="130" t="str">
        <f>IF(Data!$B403= 0, " ",ROW(B403)-1)</f>
        <v xml:space="preserve"> </v>
      </c>
      <c r="F403" s="130" t="str">
        <f>IF(Data!$B403= 0, " ",($C403-$T$5)^2)</f>
        <v xml:space="preserve"> </v>
      </c>
      <c r="G403" s="130" t="str">
        <f>IF(Data!$B403= 0, " ",($C403-$T$5)^3)</f>
        <v xml:space="preserve"> </v>
      </c>
      <c r="H403" s="130" t="str">
        <f>IF(Data!$B403= 0, " ",($C403-$T$5)^4)</f>
        <v xml:space="preserve"> </v>
      </c>
      <c r="I403" s="135" t="str">
        <f>IF(Data!$B403= 0, " ",(D403-$U$5)^2)</f>
        <v xml:space="preserve"> </v>
      </c>
      <c r="J403" s="135" t="str">
        <f>IF(Data!$B403= 0, " ",(D403-$U$5)^3)</f>
        <v xml:space="preserve"> </v>
      </c>
      <c r="K403" s="135" t="str">
        <f>IF(Data!$B403= 0, " ",(E403-0.35)/$T$4)</f>
        <v xml:space="preserve"> </v>
      </c>
      <c r="L403" s="135" t="str">
        <f>IF(Data!$B403= 0, " ",(1-K403))</f>
        <v xml:space="preserve"> </v>
      </c>
      <c r="M403" s="135" t="str">
        <f>IF(Data!$B403= 0, " ",(1-$K403)^2)</f>
        <v xml:space="preserve"> </v>
      </c>
      <c r="N403" s="135" t="str">
        <f>IF(Data!$B403= 0, " ",(1-$K403)^3)</f>
        <v xml:space="preserve"> </v>
      </c>
      <c r="O403" s="136" t="str">
        <f>IF(Data!$B403= 0, " ",($C403*L403))</f>
        <v xml:space="preserve"> </v>
      </c>
      <c r="P403" s="136" t="str">
        <f>IF(Data!$B403= 0, " ",($C403*M403))</f>
        <v xml:space="preserve"> </v>
      </c>
      <c r="Q403" s="136" t="str">
        <f>IF(Data!$B403= 0, " ",($C403*N403))</f>
        <v xml:space="preserve"> </v>
      </c>
    </row>
    <row r="404" spans="2:17">
      <c r="B404" s="130" t="str">
        <f>IF(Data!$B404= 0, " ",Data!B404)</f>
        <v xml:space="preserve"> </v>
      </c>
      <c r="C404" s="130" t="str">
        <f>IF(Data!$B404= 0, " ",Data!C404)</f>
        <v xml:space="preserve"> </v>
      </c>
      <c r="D404" s="130" t="str">
        <f>IF(Data!$B404= 0, " ",LN(C404))</f>
        <v xml:space="preserve"> </v>
      </c>
      <c r="E404" s="130" t="str">
        <f>IF(Data!$B404= 0, " ",ROW(B404)-1)</f>
        <v xml:space="preserve"> </v>
      </c>
      <c r="F404" s="130" t="str">
        <f>IF(Data!$B404= 0, " ",($C404-$T$5)^2)</f>
        <v xml:space="preserve"> </v>
      </c>
      <c r="G404" s="130" t="str">
        <f>IF(Data!$B404= 0, " ",($C404-$T$5)^3)</f>
        <v xml:space="preserve"> </v>
      </c>
      <c r="H404" s="130" t="str">
        <f>IF(Data!$B404= 0, " ",($C404-$T$5)^4)</f>
        <v xml:space="preserve"> </v>
      </c>
      <c r="I404" s="135" t="str">
        <f>IF(Data!$B404= 0, " ",(D404-$U$5)^2)</f>
        <v xml:space="preserve"> </v>
      </c>
      <c r="J404" s="135" t="str">
        <f>IF(Data!$B404= 0, " ",(D404-$U$5)^3)</f>
        <v xml:space="preserve"> </v>
      </c>
      <c r="K404" s="135" t="str">
        <f>IF(Data!$B404= 0, " ",(E404-0.35)/$T$4)</f>
        <v xml:space="preserve"> </v>
      </c>
      <c r="L404" s="135" t="str">
        <f>IF(Data!$B404= 0, " ",(1-K404))</f>
        <v xml:space="preserve"> </v>
      </c>
      <c r="M404" s="135" t="str">
        <f>IF(Data!$B404= 0, " ",(1-$K404)^2)</f>
        <v xml:space="preserve"> </v>
      </c>
      <c r="N404" s="135" t="str">
        <f>IF(Data!$B404= 0, " ",(1-$K404)^3)</f>
        <v xml:space="preserve"> </v>
      </c>
      <c r="O404" s="136" t="str">
        <f>IF(Data!$B404= 0, " ",($C404*L404))</f>
        <v xml:space="preserve"> </v>
      </c>
      <c r="P404" s="136" t="str">
        <f>IF(Data!$B404= 0, " ",($C404*M404))</f>
        <v xml:space="preserve"> </v>
      </c>
      <c r="Q404" s="136" t="str">
        <f>IF(Data!$B404= 0, " ",($C404*N404))</f>
        <v xml:space="preserve"> </v>
      </c>
    </row>
    <row r="405" spans="2:17">
      <c r="B405" s="130" t="str">
        <f>IF(Data!$B405= 0, " ",Data!B405)</f>
        <v xml:space="preserve"> </v>
      </c>
      <c r="C405" s="130" t="str">
        <f>IF(Data!$B405= 0, " ",Data!C405)</f>
        <v xml:space="preserve"> </v>
      </c>
      <c r="D405" s="130" t="str">
        <f>IF(Data!$B405= 0, " ",LN(C405))</f>
        <v xml:space="preserve"> </v>
      </c>
      <c r="E405" s="130" t="str">
        <f>IF(Data!$B405= 0, " ",ROW(B405)-1)</f>
        <v xml:space="preserve"> </v>
      </c>
      <c r="F405" s="130" t="str">
        <f>IF(Data!$B405= 0, " ",($C405-$T$5)^2)</f>
        <v xml:space="preserve"> </v>
      </c>
      <c r="G405" s="130" t="str">
        <f>IF(Data!$B405= 0, " ",($C405-$T$5)^3)</f>
        <v xml:space="preserve"> </v>
      </c>
      <c r="H405" s="130" t="str">
        <f>IF(Data!$B405= 0, " ",($C405-$T$5)^4)</f>
        <v xml:space="preserve"> </v>
      </c>
      <c r="I405" s="135" t="str">
        <f>IF(Data!$B405= 0, " ",(D405-$U$5)^2)</f>
        <v xml:space="preserve"> </v>
      </c>
      <c r="J405" s="135" t="str">
        <f>IF(Data!$B405= 0, " ",(D405-$U$5)^3)</f>
        <v xml:space="preserve"> </v>
      </c>
      <c r="K405" s="135" t="str">
        <f>IF(Data!$B405= 0, " ",(E405-0.35)/$T$4)</f>
        <v xml:space="preserve"> </v>
      </c>
      <c r="L405" s="135" t="str">
        <f>IF(Data!$B405= 0, " ",(1-K405))</f>
        <v xml:space="preserve"> </v>
      </c>
      <c r="M405" s="135" t="str">
        <f>IF(Data!$B405= 0, " ",(1-$K405)^2)</f>
        <v xml:space="preserve"> </v>
      </c>
      <c r="N405" s="135" t="str">
        <f>IF(Data!$B405= 0, " ",(1-$K405)^3)</f>
        <v xml:space="preserve"> </v>
      </c>
      <c r="O405" s="136" t="str">
        <f>IF(Data!$B405= 0, " ",($C405*L405))</f>
        <v xml:space="preserve"> </v>
      </c>
      <c r="P405" s="136" t="str">
        <f>IF(Data!$B405= 0, " ",($C405*M405))</f>
        <v xml:space="preserve"> </v>
      </c>
      <c r="Q405" s="136" t="str">
        <f>IF(Data!$B405= 0, " ",($C405*N405))</f>
        <v xml:space="preserve"> </v>
      </c>
    </row>
    <row r="406" spans="2:17">
      <c r="B406" s="130" t="str">
        <f>IF(Data!$B406= 0, " ",Data!B406)</f>
        <v xml:space="preserve"> </v>
      </c>
      <c r="C406" s="130" t="str">
        <f>IF(Data!$B406= 0, " ",Data!C406)</f>
        <v xml:space="preserve"> </v>
      </c>
      <c r="D406" s="130" t="str">
        <f>IF(Data!$B406= 0, " ",LN(C406))</f>
        <v xml:space="preserve"> </v>
      </c>
      <c r="E406" s="130" t="str">
        <f>IF(Data!$B406= 0, " ",ROW(B406)-1)</f>
        <v xml:space="preserve"> </v>
      </c>
      <c r="F406" s="130" t="str">
        <f>IF(Data!$B406= 0, " ",($C406-$T$5)^2)</f>
        <v xml:space="preserve"> </v>
      </c>
      <c r="G406" s="130" t="str">
        <f>IF(Data!$B406= 0, " ",($C406-$T$5)^3)</f>
        <v xml:space="preserve"> </v>
      </c>
      <c r="H406" s="130" t="str">
        <f>IF(Data!$B406= 0, " ",($C406-$T$5)^4)</f>
        <v xml:space="preserve"> </v>
      </c>
      <c r="I406" s="135" t="str">
        <f>IF(Data!$B406= 0, " ",(D406-$U$5)^2)</f>
        <v xml:space="preserve"> </v>
      </c>
      <c r="J406" s="135" t="str">
        <f>IF(Data!$B406= 0, " ",(D406-$U$5)^3)</f>
        <v xml:space="preserve"> </v>
      </c>
      <c r="K406" s="135" t="str">
        <f>IF(Data!$B406= 0, " ",(E406-0.35)/$T$4)</f>
        <v xml:space="preserve"> </v>
      </c>
      <c r="L406" s="135" t="str">
        <f>IF(Data!$B406= 0, " ",(1-K406))</f>
        <v xml:space="preserve"> </v>
      </c>
      <c r="M406" s="135" t="str">
        <f>IF(Data!$B406= 0, " ",(1-$K406)^2)</f>
        <v xml:space="preserve"> </v>
      </c>
      <c r="N406" s="135" t="str">
        <f>IF(Data!$B406= 0, " ",(1-$K406)^3)</f>
        <v xml:space="preserve"> </v>
      </c>
      <c r="O406" s="136" t="str">
        <f>IF(Data!$B406= 0, " ",($C406*L406))</f>
        <v xml:space="preserve"> </v>
      </c>
      <c r="P406" s="136" t="str">
        <f>IF(Data!$B406= 0, " ",($C406*M406))</f>
        <v xml:space="preserve"> </v>
      </c>
      <c r="Q406" s="136" t="str">
        <f>IF(Data!$B406= 0, " ",($C406*N406))</f>
        <v xml:space="preserve"> </v>
      </c>
    </row>
    <row r="407" spans="2:17">
      <c r="B407" s="130" t="str">
        <f>IF(Data!$B407= 0, " ",Data!B407)</f>
        <v xml:space="preserve"> </v>
      </c>
      <c r="C407" s="130" t="str">
        <f>IF(Data!$B407= 0, " ",Data!C407)</f>
        <v xml:space="preserve"> </v>
      </c>
      <c r="D407" s="130" t="str">
        <f>IF(Data!$B407= 0, " ",LN(C407))</f>
        <v xml:space="preserve"> </v>
      </c>
      <c r="E407" s="130" t="str">
        <f>IF(Data!$B407= 0, " ",ROW(B407)-1)</f>
        <v xml:space="preserve"> </v>
      </c>
      <c r="F407" s="130" t="str">
        <f>IF(Data!$B407= 0, " ",($C407-$T$5)^2)</f>
        <v xml:space="preserve"> </v>
      </c>
      <c r="G407" s="130" t="str">
        <f>IF(Data!$B407= 0, " ",($C407-$T$5)^3)</f>
        <v xml:space="preserve"> </v>
      </c>
      <c r="H407" s="130" t="str">
        <f>IF(Data!$B407= 0, " ",($C407-$T$5)^4)</f>
        <v xml:space="preserve"> </v>
      </c>
      <c r="I407" s="135" t="str">
        <f>IF(Data!$B407= 0, " ",(D407-$U$5)^2)</f>
        <v xml:space="preserve"> </v>
      </c>
      <c r="J407" s="135" t="str">
        <f>IF(Data!$B407= 0, " ",(D407-$U$5)^3)</f>
        <v xml:space="preserve"> </v>
      </c>
      <c r="K407" s="135" t="str">
        <f>IF(Data!$B407= 0, " ",(E407-0.35)/$T$4)</f>
        <v xml:space="preserve"> </v>
      </c>
      <c r="L407" s="135" t="str">
        <f>IF(Data!$B407= 0, " ",(1-K407))</f>
        <v xml:space="preserve"> </v>
      </c>
      <c r="M407" s="135" t="str">
        <f>IF(Data!$B407= 0, " ",(1-$K407)^2)</f>
        <v xml:space="preserve"> </v>
      </c>
      <c r="N407" s="135" t="str">
        <f>IF(Data!$B407= 0, " ",(1-$K407)^3)</f>
        <v xml:space="preserve"> </v>
      </c>
      <c r="O407" s="136" t="str">
        <f>IF(Data!$B407= 0, " ",($C407*L407))</f>
        <v xml:space="preserve"> </v>
      </c>
      <c r="P407" s="136" t="str">
        <f>IF(Data!$B407= 0, " ",($C407*M407))</f>
        <v xml:space="preserve"> </v>
      </c>
      <c r="Q407" s="136" t="str">
        <f>IF(Data!$B407= 0, " ",($C407*N407))</f>
        <v xml:space="preserve"> </v>
      </c>
    </row>
    <row r="408" spans="2:17">
      <c r="B408" s="130" t="str">
        <f>IF(Data!$B408= 0, " ",Data!B408)</f>
        <v xml:space="preserve"> </v>
      </c>
      <c r="C408" s="130" t="str">
        <f>IF(Data!$B408= 0, " ",Data!C408)</f>
        <v xml:space="preserve"> </v>
      </c>
      <c r="D408" s="130" t="str">
        <f>IF(Data!$B408= 0, " ",LN(C408))</f>
        <v xml:space="preserve"> </v>
      </c>
      <c r="E408" s="130" t="str">
        <f>IF(Data!$B408= 0, " ",ROW(B408)-1)</f>
        <v xml:space="preserve"> </v>
      </c>
      <c r="F408" s="130" t="str">
        <f>IF(Data!$B408= 0, " ",($C408-$T$5)^2)</f>
        <v xml:space="preserve"> </v>
      </c>
      <c r="G408" s="130" t="str">
        <f>IF(Data!$B408= 0, " ",($C408-$T$5)^3)</f>
        <v xml:space="preserve"> </v>
      </c>
      <c r="H408" s="130" t="str">
        <f>IF(Data!$B408= 0, " ",($C408-$T$5)^4)</f>
        <v xml:space="preserve"> </v>
      </c>
      <c r="I408" s="135" t="str">
        <f>IF(Data!$B408= 0, " ",(D408-$U$5)^2)</f>
        <v xml:space="preserve"> </v>
      </c>
      <c r="J408" s="135" t="str">
        <f>IF(Data!$B408= 0, " ",(D408-$U$5)^3)</f>
        <v xml:space="preserve"> </v>
      </c>
      <c r="K408" s="135" t="str">
        <f>IF(Data!$B408= 0, " ",(E408-0.35)/$T$4)</f>
        <v xml:space="preserve"> </v>
      </c>
      <c r="L408" s="135" t="str">
        <f>IF(Data!$B408= 0, " ",(1-K408))</f>
        <v xml:space="preserve"> </v>
      </c>
      <c r="M408" s="135" t="str">
        <f>IF(Data!$B408= 0, " ",(1-$K408)^2)</f>
        <v xml:space="preserve"> </v>
      </c>
      <c r="N408" s="135" t="str">
        <f>IF(Data!$B408= 0, " ",(1-$K408)^3)</f>
        <v xml:space="preserve"> </v>
      </c>
      <c r="O408" s="136" t="str">
        <f>IF(Data!$B408= 0, " ",($C408*L408))</f>
        <v xml:space="preserve"> </v>
      </c>
      <c r="P408" s="136" t="str">
        <f>IF(Data!$B408= 0, " ",($C408*M408))</f>
        <v xml:space="preserve"> </v>
      </c>
      <c r="Q408" s="136" t="str">
        <f>IF(Data!$B408= 0, " ",($C408*N408))</f>
        <v xml:space="preserve"> </v>
      </c>
    </row>
    <row r="409" spans="2:17">
      <c r="B409" s="130" t="str">
        <f>IF(Data!$B409= 0, " ",Data!B409)</f>
        <v xml:space="preserve"> </v>
      </c>
      <c r="C409" s="130" t="str">
        <f>IF(Data!$B409= 0, " ",Data!C409)</f>
        <v xml:space="preserve"> </v>
      </c>
      <c r="D409" s="130" t="str">
        <f>IF(Data!$B409= 0, " ",LN(C409))</f>
        <v xml:space="preserve"> </v>
      </c>
      <c r="E409" s="130" t="str">
        <f>IF(Data!$B409= 0, " ",ROW(B409)-1)</f>
        <v xml:space="preserve"> </v>
      </c>
      <c r="F409" s="130" t="str">
        <f>IF(Data!$B409= 0, " ",($C409-$T$5)^2)</f>
        <v xml:space="preserve"> </v>
      </c>
      <c r="G409" s="130" t="str">
        <f>IF(Data!$B409= 0, " ",($C409-$T$5)^3)</f>
        <v xml:space="preserve"> </v>
      </c>
      <c r="H409" s="130" t="str">
        <f>IF(Data!$B409= 0, " ",($C409-$T$5)^4)</f>
        <v xml:space="preserve"> </v>
      </c>
      <c r="I409" s="135" t="str">
        <f>IF(Data!$B409= 0, " ",(D409-$U$5)^2)</f>
        <v xml:space="preserve"> </v>
      </c>
      <c r="J409" s="135" t="str">
        <f>IF(Data!$B409= 0, " ",(D409-$U$5)^3)</f>
        <v xml:space="preserve"> </v>
      </c>
      <c r="K409" s="135" t="str">
        <f>IF(Data!$B409= 0, " ",(E409-0.35)/$T$4)</f>
        <v xml:space="preserve"> </v>
      </c>
      <c r="L409" s="135" t="str">
        <f>IF(Data!$B409= 0, " ",(1-K409))</f>
        <v xml:space="preserve"> </v>
      </c>
      <c r="M409" s="135" t="str">
        <f>IF(Data!$B409= 0, " ",(1-$K409)^2)</f>
        <v xml:space="preserve"> </v>
      </c>
      <c r="N409" s="135" t="str">
        <f>IF(Data!$B409= 0, " ",(1-$K409)^3)</f>
        <v xml:space="preserve"> </v>
      </c>
      <c r="O409" s="136" t="str">
        <f>IF(Data!$B409= 0, " ",($C409*L409))</f>
        <v xml:space="preserve"> </v>
      </c>
      <c r="P409" s="136" t="str">
        <f>IF(Data!$B409= 0, " ",($C409*M409))</f>
        <v xml:space="preserve"> </v>
      </c>
      <c r="Q409" s="136" t="str">
        <f>IF(Data!$B409= 0, " ",($C409*N409))</f>
        <v xml:space="preserve"> </v>
      </c>
    </row>
    <row r="410" spans="2:17">
      <c r="B410" s="130" t="str">
        <f>IF(Data!$B410= 0, " ",Data!B410)</f>
        <v xml:space="preserve"> </v>
      </c>
      <c r="C410" s="130" t="str">
        <f>IF(Data!$B410= 0, " ",Data!C410)</f>
        <v xml:space="preserve"> </v>
      </c>
      <c r="D410" s="130" t="str">
        <f>IF(Data!$B410= 0, " ",LN(C410))</f>
        <v xml:space="preserve"> </v>
      </c>
      <c r="E410" s="130" t="str">
        <f>IF(Data!$B410= 0, " ",ROW(B410)-1)</f>
        <v xml:space="preserve"> </v>
      </c>
      <c r="F410" s="130" t="str">
        <f>IF(Data!$B410= 0, " ",($C410-$T$5)^2)</f>
        <v xml:space="preserve"> </v>
      </c>
      <c r="G410" s="130" t="str">
        <f>IF(Data!$B410= 0, " ",($C410-$T$5)^3)</f>
        <v xml:space="preserve"> </v>
      </c>
      <c r="H410" s="130" t="str">
        <f>IF(Data!$B410= 0, " ",($C410-$T$5)^4)</f>
        <v xml:space="preserve"> </v>
      </c>
      <c r="I410" s="135" t="str">
        <f>IF(Data!$B410= 0, " ",(D410-$U$5)^2)</f>
        <v xml:space="preserve"> </v>
      </c>
      <c r="J410" s="135" t="str">
        <f>IF(Data!$B410= 0, " ",(D410-$U$5)^3)</f>
        <v xml:space="preserve"> </v>
      </c>
      <c r="K410" s="135" t="str">
        <f>IF(Data!$B410= 0, " ",(E410-0.35)/$T$4)</f>
        <v xml:space="preserve"> </v>
      </c>
      <c r="L410" s="135" t="str">
        <f>IF(Data!$B410= 0, " ",(1-K410))</f>
        <v xml:space="preserve"> </v>
      </c>
      <c r="M410" s="135" t="str">
        <f>IF(Data!$B410= 0, " ",(1-$K410)^2)</f>
        <v xml:space="preserve"> </v>
      </c>
      <c r="N410" s="135" t="str">
        <f>IF(Data!$B410= 0, " ",(1-$K410)^3)</f>
        <v xml:space="preserve"> </v>
      </c>
      <c r="O410" s="136" t="str">
        <f>IF(Data!$B410= 0, " ",($C410*L410))</f>
        <v xml:space="preserve"> </v>
      </c>
      <c r="P410" s="136" t="str">
        <f>IF(Data!$B410= 0, " ",($C410*M410))</f>
        <v xml:space="preserve"> </v>
      </c>
      <c r="Q410" s="136" t="str">
        <f>IF(Data!$B410= 0, " ",($C410*N410))</f>
        <v xml:space="preserve"> </v>
      </c>
    </row>
    <row r="411" spans="2:17">
      <c r="B411" s="130" t="str">
        <f>IF(Data!$B411= 0, " ",Data!B411)</f>
        <v xml:space="preserve"> </v>
      </c>
      <c r="C411" s="130" t="str">
        <f>IF(Data!$B411= 0, " ",Data!C411)</f>
        <v xml:space="preserve"> </v>
      </c>
      <c r="D411" s="130" t="str">
        <f>IF(Data!$B411= 0, " ",LN(C411))</f>
        <v xml:space="preserve"> </v>
      </c>
      <c r="E411" s="130" t="str">
        <f>IF(Data!$B411= 0, " ",ROW(B411)-1)</f>
        <v xml:space="preserve"> </v>
      </c>
      <c r="F411" s="130" t="str">
        <f>IF(Data!$B411= 0, " ",($C411-$T$5)^2)</f>
        <v xml:space="preserve"> </v>
      </c>
      <c r="G411" s="130" t="str">
        <f>IF(Data!$B411= 0, " ",($C411-$T$5)^3)</f>
        <v xml:space="preserve"> </v>
      </c>
      <c r="H411" s="130" t="str">
        <f>IF(Data!$B411= 0, " ",($C411-$T$5)^4)</f>
        <v xml:space="preserve"> </v>
      </c>
      <c r="I411" s="135" t="str">
        <f>IF(Data!$B411= 0, " ",(D411-$U$5)^2)</f>
        <v xml:space="preserve"> </v>
      </c>
      <c r="J411" s="135" t="str">
        <f>IF(Data!$B411= 0, " ",(D411-$U$5)^3)</f>
        <v xml:space="preserve"> </v>
      </c>
      <c r="K411" s="135" t="str">
        <f>IF(Data!$B411= 0, " ",(E411-0.35)/$T$4)</f>
        <v xml:space="preserve"> </v>
      </c>
      <c r="L411" s="135" t="str">
        <f>IF(Data!$B411= 0, " ",(1-K411))</f>
        <v xml:space="preserve"> </v>
      </c>
      <c r="M411" s="135" t="str">
        <f>IF(Data!$B411= 0, " ",(1-$K411)^2)</f>
        <v xml:space="preserve"> </v>
      </c>
      <c r="N411" s="135" t="str">
        <f>IF(Data!$B411= 0, " ",(1-$K411)^3)</f>
        <v xml:space="preserve"> </v>
      </c>
      <c r="O411" s="136" t="str">
        <f>IF(Data!$B411= 0, " ",($C411*L411))</f>
        <v xml:space="preserve"> </v>
      </c>
      <c r="P411" s="136" t="str">
        <f>IF(Data!$B411= 0, " ",($C411*M411))</f>
        <v xml:space="preserve"> </v>
      </c>
      <c r="Q411" s="136" t="str">
        <f>IF(Data!$B411= 0, " ",($C411*N411))</f>
        <v xml:space="preserve"> </v>
      </c>
    </row>
    <row r="412" spans="2:17">
      <c r="B412" s="130" t="str">
        <f>IF(Data!$B412= 0, " ",Data!B412)</f>
        <v xml:space="preserve"> </v>
      </c>
      <c r="C412" s="130" t="str">
        <f>IF(Data!$B412= 0, " ",Data!C412)</f>
        <v xml:space="preserve"> </v>
      </c>
      <c r="D412" s="130" t="str">
        <f>IF(Data!$B412= 0, " ",LN(C412))</f>
        <v xml:space="preserve"> </v>
      </c>
      <c r="E412" s="130" t="str">
        <f>IF(Data!$B412= 0, " ",ROW(B412)-1)</f>
        <v xml:space="preserve"> </v>
      </c>
      <c r="F412" s="130" t="str">
        <f>IF(Data!$B412= 0, " ",($C412-$T$5)^2)</f>
        <v xml:space="preserve"> </v>
      </c>
      <c r="G412" s="130" t="str">
        <f>IF(Data!$B412= 0, " ",($C412-$T$5)^3)</f>
        <v xml:space="preserve"> </v>
      </c>
      <c r="H412" s="130" t="str">
        <f>IF(Data!$B412= 0, " ",($C412-$T$5)^4)</f>
        <v xml:space="preserve"> </v>
      </c>
      <c r="I412" s="135" t="str">
        <f>IF(Data!$B412= 0, " ",(D412-$U$5)^2)</f>
        <v xml:space="preserve"> </v>
      </c>
      <c r="J412" s="135" t="str">
        <f>IF(Data!$B412= 0, " ",(D412-$U$5)^3)</f>
        <v xml:space="preserve"> </v>
      </c>
      <c r="K412" s="135" t="str">
        <f>IF(Data!$B412= 0, " ",(E412-0.35)/$T$4)</f>
        <v xml:space="preserve"> </v>
      </c>
      <c r="L412" s="135" t="str">
        <f>IF(Data!$B412= 0, " ",(1-K412))</f>
        <v xml:space="preserve"> </v>
      </c>
      <c r="M412" s="135" t="str">
        <f>IF(Data!$B412= 0, " ",(1-$K412)^2)</f>
        <v xml:space="preserve"> </v>
      </c>
      <c r="N412" s="135" t="str">
        <f>IF(Data!$B412= 0, " ",(1-$K412)^3)</f>
        <v xml:space="preserve"> </v>
      </c>
      <c r="O412" s="136" t="str">
        <f>IF(Data!$B412= 0, " ",($C412*L412))</f>
        <v xml:space="preserve"> </v>
      </c>
      <c r="P412" s="136" t="str">
        <f>IF(Data!$B412= 0, " ",($C412*M412))</f>
        <v xml:space="preserve"> </v>
      </c>
      <c r="Q412" s="136" t="str">
        <f>IF(Data!$B412= 0, " ",($C412*N412))</f>
        <v xml:space="preserve"> </v>
      </c>
    </row>
    <row r="413" spans="2:17">
      <c r="B413" s="130" t="str">
        <f>IF(Data!$B413= 0, " ",Data!B413)</f>
        <v xml:space="preserve"> </v>
      </c>
      <c r="C413" s="130" t="str">
        <f>IF(Data!$B413= 0, " ",Data!C413)</f>
        <v xml:space="preserve"> </v>
      </c>
      <c r="D413" s="130" t="str">
        <f>IF(Data!$B413= 0, " ",LN(C413))</f>
        <v xml:space="preserve"> </v>
      </c>
      <c r="E413" s="130" t="str">
        <f>IF(Data!$B413= 0, " ",ROW(B413)-1)</f>
        <v xml:space="preserve"> </v>
      </c>
      <c r="F413" s="130" t="str">
        <f>IF(Data!$B413= 0, " ",($C413-$T$5)^2)</f>
        <v xml:space="preserve"> </v>
      </c>
      <c r="G413" s="130" t="str">
        <f>IF(Data!$B413= 0, " ",($C413-$T$5)^3)</f>
        <v xml:space="preserve"> </v>
      </c>
      <c r="H413" s="130" t="str">
        <f>IF(Data!$B413= 0, " ",($C413-$T$5)^4)</f>
        <v xml:space="preserve"> </v>
      </c>
      <c r="I413" s="135" t="str">
        <f>IF(Data!$B413= 0, " ",(D413-$U$5)^2)</f>
        <v xml:space="preserve"> </v>
      </c>
      <c r="J413" s="135" t="str">
        <f>IF(Data!$B413= 0, " ",(D413-$U$5)^3)</f>
        <v xml:space="preserve"> </v>
      </c>
      <c r="K413" s="135" t="str">
        <f>IF(Data!$B413= 0, " ",(E413-0.35)/$T$4)</f>
        <v xml:space="preserve"> </v>
      </c>
      <c r="L413" s="135" t="str">
        <f>IF(Data!$B413= 0, " ",(1-K413))</f>
        <v xml:space="preserve"> </v>
      </c>
      <c r="M413" s="135" t="str">
        <f>IF(Data!$B413= 0, " ",(1-$K413)^2)</f>
        <v xml:space="preserve"> </v>
      </c>
      <c r="N413" s="135" t="str">
        <f>IF(Data!$B413= 0, " ",(1-$K413)^3)</f>
        <v xml:space="preserve"> </v>
      </c>
      <c r="O413" s="136" t="str">
        <f>IF(Data!$B413= 0, " ",($C413*L413))</f>
        <v xml:space="preserve"> </v>
      </c>
      <c r="P413" s="136" t="str">
        <f>IF(Data!$B413= 0, " ",($C413*M413))</f>
        <v xml:space="preserve"> </v>
      </c>
      <c r="Q413" s="136" t="str">
        <f>IF(Data!$B413= 0, " ",($C413*N413))</f>
        <v xml:space="preserve"> </v>
      </c>
    </row>
    <row r="414" spans="2:17">
      <c r="B414" s="130" t="str">
        <f>IF(Data!$B414= 0, " ",Data!B414)</f>
        <v xml:space="preserve"> </v>
      </c>
      <c r="C414" s="130" t="str">
        <f>IF(Data!$B414= 0, " ",Data!C414)</f>
        <v xml:space="preserve"> </v>
      </c>
      <c r="D414" s="130" t="str">
        <f>IF(Data!$B414= 0, " ",LN(C414))</f>
        <v xml:space="preserve"> </v>
      </c>
      <c r="E414" s="130" t="str">
        <f>IF(Data!$B414= 0, " ",ROW(B414)-1)</f>
        <v xml:space="preserve"> </v>
      </c>
      <c r="F414" s="130" t="str">
        <f>IF(Data!$B414= 0, " ",($C414-$T$5)^2)</f>
        <v xml:space="preserve"> </v>
      </c>
      <c r="G414" s="130" t="str">
        <f>IF(Data!$B414= 0, " ",($C414-$T$5)^3)</f>
        <v xml:space="preserve"> </v>
      </c>
      <c r="H414" s="130" t="str">
        <f>IF(Data!$B414= 0, " ",($C414-$T$5)^4)</f>
        <v xml:space="preserve"> </v>
      </c>
      <c r="I414" s="135" t="str">
        <f>IF(Data!$B414= 0, " ",(D414-$U$5)^2)</f>
        <v xml:space="preserve"> </v>
      </c>
      <c r="J414" s="135" t="str">
        <f>IF(Data!$B414= 0, " ",(D414-$U$5)^3)</f>
        <v xml:space="preserve"> </v>
      </c>
      <c r="K414" s="135" t="str">
        <f>IF(Data!$B414= 0, " ",(E414-0.35)/$T$4)</f>
        <v xml:space="preserve"> </v>
      </c>
      <c r="L414" s="135" t="str">
        <f>IF(Data!$B414= 0, " ",(1-K414))</f>
        <v xml:space="preserve"> </v>
      </c>
      <c r="M414" s="135" t="str">
        <f>IF(Data!$B414= 0, " ",(1-$K414)^2)</f>
        <v xml:space="preserve"> </v>
      </c>
      <c r="N414" s="135" t="str">
        <f>IF(Data!$B414= 0, " ",(1-$K414)^3)</f>
        <v xml:space="preserve"> </v>
      </c>
      <c r="O414" s="136" t="str">
        <f>IF(Data!$B414= 0, " ",($C414*L414))</f>
        <v xml:space="preserve"> </v>
      </c>
      <c r="P414" s="136" t="str">
        <f>IF(Data!$B414= 0, " ",($C414*M414))</f>
        <v xml:space="preserve"> </v>
      </c>
      <c r="Q414" s="136" t="str">
        <f>IF(Data!$B414= 0, " ",($C414*N414))</f>
        <v xml:space="preserve"> </v>
      </c>
    </row>
    <row r="415" spans="2:17">
      <c r="B415" s="130" t="str">
        <f>IF(Data!$B415= 0, " ",Data!B415)</f>
        <v xml:space="preserve"> </v>
      </c>
      <c r="C415" s="130" t="str">
        <f>IF(Data!$B415= 0, " ",Data!C415)</f>
        <v xml:space="preserve"> </v>
      </c>
      <c r="D415" s="130" t="str">
        <f>IF(Data!$B415= 0, " ",LN(C415))</f>
        <v xml:space="preserve"> </v>
      </c>
      <c r="E415" s="130" t="str">
        <f>IF(Data!$B415= 0, " ",ROW(B415)-1)</f>
        <v xml:space="preserve"> </v>
      </c>
      <c r="F415" s="130" t="str">
        <f>IF(Data!$B415= 0, " ",($C415-$T$5)^2)</f>
        <v xml:space="preserve"> </v>
      </c>
      <c r="G415" s="130" t="str">
        <f>IF(Data!$B415= 0, " ",($C415-$T$5)^3)</f>
        <v xml:space="preserve"> </v>
      </c>
      <c r="H415" s="130" t="str">
        <f>IF(Data!$B415= 0, " ",($C415-$T$5)^4)</f>
        <v xml:space="preserve"> </v>
      </c>
      <c r="I415" s="135" t="str">
        <f>IF(Data!$B415= 0, " ",(D415-$U$5)^2)</f>
        <v xml:space="preserve"> </v>
      </c>
      <c r="J415" s="135" t="str">
        <f>IF(Data!$B415= 0, " ",(D415-$U$5)^3)</f>
        <v xml:space="preserve"> </v>
      </c>
      <c r="K415" s="135" t="str">
        <f>IF(Data!$B415= 0, " ",(E415-0.35)/$T$4)</f>
        <v xml:space="preserve"> </v>
      </c>
      <c r="L415" s="135" t="str">
        <f>IF(Data!$B415= 0, " ",(1-K415))</f>
        <v xml:space="preserve"> </v>
      </c>
      <c r="M415" s="135" t="str">
        <f>IF(Data!$B415= 0, " ",(1-$K415)^2)</f>
        <v xml:space="preserve"> </v>
      </c>
      <c r="N415" s="135" t="str">
        <f>IF(Data!$B415= 0, " ",(1-$K415)^3)</f>
        <v xml:space="preserve"> </v>
      </c>
      <c r="O415" s="136" t="str">
        <f>IF(Data!$B415= 0, " ",($C415*L415))</f>
        <v xml:space="preserve"> </v>
      </c>
      <c r="P415" s="136" t="str">
        <f>IF(Data!$B415= 0, " ",($C415*M415))</f>
        <v xml:space="preserve"> </v>
      </c>
      <c r="Q415" s="136" t="str">
        <f>IF(Data!$B415= 0, " ",($C415*N415))</f>
        <v xml:space="preserve"> </v>
      </c>
    </row>
    <row r="416" spans="2:17">
      <c r="B416" s="130" t="str">
        <f>IF(Data!$B416= 0, " ",Data!B416)</f>
        <v xml:space="preserve"> </v>
      </c>
      <c r="C416" s="130" t="str">
        <f>IF(Data!$B416= 0, " ",Data!C416)</f>
        <v xml:space="preserve"> </v>
      </c>
      <c r="D416" s="130" t="str">
        <f>IF(Data!$B416= 0, " ",LN(C416))</f>
        <v xml:space="preserve"> </v>
      </c>
      <c r="E416" s="130" t="str">
        <f>IF(Data!$B416= 0, " ",ROW(B416)-1)</f>
        <v xml:space="preserve"> </v>
      </c>
      <c r="F416" s="130" t="str">
        <f>IF(Data!$B416= 0, " ",($C416-$T$5)^2)</f>
        <v xml:space="preserve"> </v>
      </c>
      <c r="G416" s="130" t="str">
        <f>IF(Data!$B416= 0, " ",($C416-$T$5)^3)</f>
        <v xml:space="preserve"> </v>
      </c>
      <c r="H416" s="130" t="str">
        <f>IF(Data!$B416= 0, " ",($C416-$T$5)^4)</f>
        <v xml:space="preserve"> </v>
      </c>
      <c r="I416" s="135" t="str">
        <f>IF(Data!$B416= 0, " ",(D416-$U$5)^2)</f>
        <v xml:space="preserve"> </v>
      </c>
      <c r="J416" s="135" t="str">
        <f>IF(Data!$B416= 0, " ",(D416-$U$5)^3)</f>
        <v xml:space="preserve"> </v>
      </c>
      <c r="K416" s="135" t="str">
        <f>IF(Data!$B416= 0, " ",(E416-0.35)/$T$4)</f>
        <v xml:space="preserve"> </v>
      </c>
      <c r="L416" s="135" t="str">
        <f>IF(Data!$B416= 0, " ",(1-K416))</f>
        <v xml:space="preserve"> </v>
      </c>
      <c r="M416" s="135" t="str">
        <f>IF(Data!$B416= 0, " ",(1-$K416)^2)</f>
        <v xml:space="preserve"> </v>
      </c>
      <c r="N416" s="135" t="str">
        <f>IF(Data!$B416= 0, " ",(1-$K416)^3)</f>
        <v xml:space="preserve"> </v>
      </c>
      <c r="O416" s="136" t="str">
        <f>IF(Data!$B416= 0, " ",($C416*L416))</f>
        <v xml:space="preserve"> </v>
      </c>
      <c r="P416" s="136" t="str">
        <f>IF(Data!$B416= 0, " ",($C416*M416))</f>
        <v xml:space="preserve"> </v>
      </c>
      <c r="Q416" s="136" t="str">
        <f>IF(Data!$B416= 0, " ",($C416*N416))</f>
        <v xml:space="preserve"> </v>
      </c>
    </row>
    <row r="417" spans="2:17">
      <c r="B417" s="130" t="str">
        <f>IF(Data!$B417= 0, " ",Data!B417)</f>
        <v xml:space="preserve"> </v>
      </c>
      <c r="C417" s="130" t="str">
        <f>IF(Data!$B417= 0, " ",Data!C417)</f>
        <v xml:space="preserve"> </v>
      </c>
      <c r="D417" s="130" t="str">
        <f>IF(Data!$B417= 0, " ",LN(C417))</f>
        <v xml:space="preserve"> </v>
      </c>
      <c r="E417" s="130" t="str">
        <f>IF(Data!$B417= 0, " ",ROW(B417)-1)</f>
        <v xml:space="preserve"> </v>
      </c>
      <c r="F417" s="130" t="str">
        <f>IF(Data!$B417= 0, " ",($C417-$T$5)^2)</f>
        <v xml:space="preserve"> </v>
      </c>
      <c r="G417" s="130" t="str">
        <f>IF(Data!$B417= 0, " ",($C417-$T$5)^3)</f>
        <v xml:space="preserve"> </v>
      </c>
      <c r="H417" s="130" t="str">
        <f>IF(Data!$B417= 0, " ",($C417-$T$5)^4)</f>
        <v xml:space="preserve"> </v>
      </c>
      <c r="I417" s="135" t="str">
        <f>IF(Data!$B417= 0, " ",(D417-$U$5)^2)</f>
        <v xml:space="preserve"> </v>
      </c>
      <c r="J417" s="135" t="str">
        <f>IF(Data!$B417= 0, " ",(D417-$U$5)^3)</f>
        <v xml:space="preserve"> </v>
      </c>
      <c r="K417" s="135" t="str">
        <f>IF(Data!$B417= 0, " ",(E417-0.35)/$T$4)</f>
        <v xml:space="preserve"> </v>
      </c>
      <c r="L417" s="135" t="str">
        <f>IF(Data!$B417= 0, " ",(1-K417))</f>
        <v xml:space="preserve"> </v>
      </c>
      <c r="M417" s="135" t="str">
        <f>IF(Data!$B417= 0, " ",(1-$K417)^2)</f>
        <v xml:space="preserve"> </v>
      </c>
      <c r="N417" s="135" t="str">
        <f>IF(Data!$B417= 0, " ",(1-$K417)^3)</f>
        <v xml:space="preserve"> </v>
      </c>
      <c r="O417" s="136" t="str">
        <f>IF(Data!$B417= 0, " ",($C417*L417))</f>
        <v xml:space="preserve"> </v>
      </c>
      <c r="P417" s="136" t="str">
        <f>IF(Data!$B417= 0, " ",($C417*M417))</f>
        <v xml:space="preserve"> </v>
      </c>
      <c r="Q417" s="136" t="str">
        <f>IF(Data!$B417= 0, " ",($C417*N417))</f>
        <v xml:space="preserve"> </v>
      </c>
    </row>
    <row r="418" spans="2:17">
      <c r="B418" s="130" t="str">
        <f>IF(Data!$B418= 0, " ",Data!B418)</f>
        <v xml:space="preserve"> </v>
      </c>
      <c r="C418" s="130" t="str">
        <f>IF(Data!$B418= 0, " ",Data!C418)</f>
        <v xml:space="preserve"> </v>
      </c>
      <c r="D418" s="130" t="str">
        <f>IF(Data!$B418= 0, " ",LN(C418))</f>
        <v xml:space="preserve"> </v>
      </c>
      <c r="E418" s="130" t="str">
        <f>IF(Data!$B418= 0, " ",ROW(B418)-1)</f>
        <v xml:space="preserve"> </v>
      </c>
      <c r="F418" s="130" t="str">
        <f>IF(Data!$B418= 0, " ",($C418-$T$5)^2)</f>
        <v xml:space="preserve"> </v>
      </c>
      <c r="G418" s="130" t="str">
        <f>IF(Data!$B418= 0, " ",($C418-$T$5)^3)</f>
        <v xml:space="preserve"> </v>
      </c>
      <c r="H418" s="130" t="str">
        <f>IF(Data!$B418= 0, " ",($C418-$T$5)^4)</f>
        <v xml:space="preserve"> </v>
      </c>
      <c r="I418" s="135" t="str">
        <f>IF(Data!$B418= 0, " ",(D418-$U$5)^2)</f>
        <v xml:space="preserve"> </v>
      </c>
      <c r="J418" s="135" t="str">
        <f>IF(Data!$B418= 0, " ",(D418-$U$5)^3)</f>
        <v xml:space="preserve"> </v>
      </c>
      <c r="K418" s="135" t="str">
        <f>IF(Data!$B418= 0, " ",(E418-0.35)/$T$4)</f>
        <v xml:space="preserve"> </v>
      </c>
      <c r="L418" s="135" t="str">
        <f>IF(Data!$B418= 0, " ",(1-K418))</f>
        <v xml:space="preserve"> </v>
      </c>
      <c r="M418" s="135" t="str">
        <f>IF(Data!$B418= 0, " ",(1-$K418)^2)</f>
        <v xml:space="preserve"> </v>
      </c>
      <c r="N418" s="135" t="str">
        <f>IF(Data!$B418= 0, " ",(1-$K418)^3)</f>
        <v xml:space="preserve"> </v>
      </c>
      <c r="O418" s="136" t="str">
        <f>IF(Data!$B418= 0, " ",($C418*L418))</f>
        <v xml:space="preserve"> </v>
      </c>
      <c r="P418" s="136" t="str">
        <f>IF(Data!$B418= 0, " ",($C418*M418))</f>
        <v xml:space="preserve"> </v>
      </c>
      <c r="Q418" s="136" t="str">
        <f>IF(Data!$B418= 0, " ",($C418*N418))</f>
        <v xml:space="preserve"> </v>
      </c>
    </row>
    <row r="419" spans="2:17">
      <c r="B419" s="130" t="str">
        <f>IF(Data!$B419= 0, " ",Data!B419)</f>
        <v xml:space="preserve"> </v>
      </c>
      <c r="C419" s="130" t="str">
        <f>IF(Data!$B419= 0, " ",Data!C419)</f>
        <v xml:space="preserve"> </v>
      </c>
      <c r="D419" s="130" t="str">
        <f>IF(Data!$B419= 0, " ",LN(C419))</f>
        <v xml:space="preserve"> </v>
      </c>
      <c r="E419" s="130" t="str">
        <f>IF(Data!$B419= 0, " ",ROW(B419)-1)</f>
        <v xml:space="preserve"> </v>
      </c>
      <c r="F419" s="130" t="str">
        <f>IF(Data!$B419= 0, " ",($C419-$T$5)^2)</f>
        <v xml:space="preserve"> </v>
      </c>
      <c r="G419" s="130" t="str">
        <f>IF(Data!$B419= 0, " ",($C419-$T$5)^3)</f>
        <v xml:space="preserve"> </v>
      </c>
      <c r="H419" s="130" t="str">
        <f>IF(Data!$B419= 0, " ",($C419-$T$5)^4)</f>
        <v xml:space="preserve"> </v>
      </c>
      <c r="I419" s="135" t="str">
        <f>IF(Data!$B419= 0, " ",(D419-$U$5)^2)</f>
        <v xml:space="preserve"> </v>
      </c>
      <c r="J419" s="135" t="str">
        <f>IF(Data!$B419= 0, " ",(D419-$U$5)^3)</f>
        <v xml:space="preserve"> </v>
      </c>
      <c r="K419" s="135" t="str">
        <f>IF(Data!$B419= 0, " ",(E419-0.35)/$T$4)</f>
        <v xml:space="preserve"> </v>
      </c>
      <c r="L419" s="135" t="str">
        <f>IF(Data!$B419= 0, " ",(1-K419))</f>
        <v xml:space="preserve"> </v>
      </c>
      <c r="M419" s="135" t="str">
        <f>IF(Data!$B419= 0, " ",(1-$K419)^2)</f>
        <v xml:space="preserve"> </v>
      </c>
      <c r="N419" s="135" t="str">
        <f>IF(Data!$B419= 0, " ",(1-$K419)^3)</f>
        <v xml:space="preserve"> </v>
      </c>
      <c r="O419" s="136" t="str">
        <f>IF(Data!$B419= 0, " ",($C419*L419))</f>
        <v xml:space="preserve"> </v>
      </c>
      <c r="P419" s="136" t="str">
        <f>IF(Data!$B419= 0, " ",($C419*M419))</f>
        <v xml:space="preserve"> </v>
      </c>
      <c r="Q419" s="136" t="str">
        <f>IF(Data!$B419= 0, " ",($C419*N419))</f>
        <v xml:space="preserve"> </v>
      </c>
    </row>
    <row r="420" spans="2:17">
      <c r="B420" s="130" t="str">
        <f>IF(Data!$B420= 0, " ",Data!B420)</f>
        <v xml:space="preserve"> </v>
      </c>
      <c r="C420" s="130" t="str">
        <f>IF(Data!$B420= 0, " ",Data!C420)</f>
        <v xml:space="preserve"> </v>
      </c>
      <c r="D420" s="130" t="str">
        <f>IF(Data!$B420= 0, " ",LN(C420))</f>
        <v xml:space="preserve"> </v>
      </c>
      <c r="E420" s="130" t="str">
        <f>IF(Data!$B420= 0, " ",ROW(B420)-1)</f>
        <v xml:space="preserve"> </v>
      </c>
      <c r="F420" s="130" t="str">
        <f>IF(Data!$B420= 0, " ",($C420-$T$5)^2)</f>
        <v xml:space="preserve"> </v>
      </c>
      <c r="G420" s="130" t="str">
        <f>IF(Data!$B420= 0, " ",($C420-$T$5)^3)</f>
        <v xml:space="preserve"> </v>
      </c>
      <c r="H420" s="130" t="str">
        <f>IF(Data!$B420= 0, " ",($C420-$T$5)^4)</f>
        <v xml:space="preserve"> </v>
      </c>
      <c r="I420" s="135" t="str">
        <f>IF(Data!$B420= 0, " ",(D420-$U$5)^2)</f>
        <v xml:space="preserve"> </v>
      </c>
      <c r="J420" s="135" t="str">
        <f>IF(Data!$B420= 0, " ",(D420-$U$5)^3)</f>
        <v xml:space="preserve"> </v>
      </c>
      <c r="K420" s="135" t="str">
        <f>IF(Data!$B420= 0, " ",(E420-0.35)/$T$4)</f>
        <v xml:space="preserve"> </v>
      </c>
      <c r="L420" s="135" t="str">
        <f>IF(Data!$B420= 0, " ",(1-K420))</f>
        <v xml:space="preserve"> </v>
      </c>
      <c r="M420" s="135" t="str">
        <f>IF(Data!$B420= 0, " ",(1-$K420)^2)</f>
        <v xml:space="preserve"> </v>
      </c>
      <c r="N420" s="135" t="str">
        <f>IF(Data!$B420= 0, " ",(1-$K420)^3)</f>
        <v xml:space="preserve"> </v>
      </c>
      <c r="O420" s="136" t="str">
        <f>IF(Data!$B420= 0, " ",($C420*L420))</f>
        <v xml:space="preserve"> </v>
      </c>
      <c r="P420" s="136" t="str">
        <f>IF(Data!$B420= 0, " ",($C420*M420))</f>
        <v xml:space="preserve"> </v>
      </c>
      <c r="Q420" s="136" t="str">
        <f>IF(Data!$B420= 0, " ",($C420*N420))</f>
        <v xml:space="preserve"> </v>
      </c>
    </row>
    <row r="421" spans="2:17">
      <c r="B421" s="130" t="str">
        <f>IF(Data!$B421= 0, " ",Data!B421)</f>
        <v xml:space="preserve"> </v>
      </c>
      <c r="C421" s="130" t="str">
        <f>IF(Data!$B421= 0, " ",Data!C421)</f>
        <v xml:space="preserve"> </v>
      </c>
      <c r="D421" s="130" t="str">
        <f>IF(Data!$B421= 0, " ",LN(C421))</f>
        <v xml:space="preserve"> </v>
      </c>
      <c r="E421" s="130" t="str">
        <f>IF(Data!$B421= 0, " ",ROW(B421)-1)</f>
        <v xml:space="preserve"> </v>
      </c>
      <c r="F421" s="130" t="str">
        <f>IF(Data!$B421= 0, " ",($C421-$T$5)^2)</f>
        <v xml:space="preserve"> </v>
      </c>
      <c r="G421" s="130" t="str">
        <f>IF(Data!$B421= 0, " ",($C421-$T$5)^3)</f>
        <v xml:space="preserve"> </v>
      </c>
      <c r="H421" s="130" t="str">
        <f>IF(Data!$B421= 0, " ",($C421-$T$5)^4)</f>
        <v xml:space="preserve"> </v>
      </c>
      <c r="I421" s="135" t="str">
        <f>IF(Data!$B421= 0, " ",(D421-$U$5)^2)</f>
        <v xml:space="preserve"> </v>
      </c>
      <c r="J421" s="135" t="str">
        <f>IF(Data!$B421= 0, " ",(D421-$U$5)^3)</f>
        <v xml:space="preserve"> </v>
      </c>
      <c r="K421" s="135" t="str">
        <f>IF(Data!$B421= 0, " ",(E421-0.35)/$T$4)</f>
        <v xml:space="preserve"> </v>
      </c>
      <c r="L421" s="135" t="str">
        <f>IF(Data!$B421= 0, " ",(1-K421))</f>
        <v xml:space="preserve"> </v>
      </c>
      <c r="M421" s="135" t="str">
        <f>IF(Data!$B421= 0, " ",(1-$K421)^2)</f>
        <v xml:space="preserve"> </v>
      </c>
      <c r="N421" s="135" t="str">
        <f>IF(Data!$B421= 0, " ",(1-$K421)^3)</f>
        <v xml:space="preserve"> </v>
      </c>
      <c r="O421" s="136" t="str">
        <f>IF(Data!$B421= 0, " ",($C421*L421))</f>
        <v xml:space="preserve"> </v>
      </c>
      <c r="P421" s="136" t="str">
        <f>IF(Data!$B421= 0, " ",($C421*M421))</f>
        <v xml:space="preserve"> </v>
      </c>
      <c r="Q421" s="136" t="str">
        <f>IF(Data!$B421= 0, " ",($C421*N421))</f>
        <v xml:space="preserve"> </v>
      </c>
    </row>
    <row r="422" spans="2:17">
      <c r="B422" s="130" t="str">
        <f>IF(Data!$B422= 0, " ",Data!B422)</f>
        <v xml:space="preserve"> </v>
      </c>
      <c r="C422" s="130" t="str">
        <f>IF(Data!$B422= 0, " ",Data!C422)</f>
        <v xml:space="preserve"> </v>
      </c>
      <c r="D422" s="130" t="str">
        <f>IF(Data!$B422= 0, " ",LN(C422))</f>
        <v xml:space="preserve"> </v>
      </c>
      <c r="E422" s="130" t="str">
        <f>IF(Data!$B422= 0, " ",ROW(B422)-1)</f>
        <v xml:space="preserve"> </v>
      </c>
      <c r="F422" s="130" t="str">
        <f>IF(Data!$B422= 0, " ",($C422-$T$5)^2)</f>
        <v xml:space="preserve"> </v>
      </c>
      <c r="G422" s="130" t="str">
        <f>IF(Data!$B422= 0, " ",($C422-$T$5)^3)</f>
        <v xml:space="preserve"> </v>
      </c>
      <c r="H422" s="130" t="str">
        <f>IF(Data!$B422= 0, " ",($C422-$T$5)^4)</f>
        <v xml:space="preserve"> </v>
      </c>
      <c r="I422" s="135" t="str">
        <f>IF(Data!$B422= 0, " ",(D422-$U$5)^2)</f>
        <v xml:space="preserve"> </v>
      </c>
      <c r="J422" s="135" t="str">
        <f>IF(Data!$B422= 0, " ",(D422-$U$5)^3)</f>
        <v xml:space="preserve"> </v>
      </c>
      <c r="K422" s="135" t="str">
        <f>IF(Data!$B422= 0, " ",(E422-0.35)/$T$4)</f>
        <v xml:space="preserve"> </v>
      </c>
      <c r="L422" s="135" t="str">
        <f>IF(Data!$B422= 0, " ",(1-K422))</f>
        <v xml:space="preserve"> </v>
      </c>
      <c r="M422" s="135" t="str">
        <f>IF(Data!$B422= 0, " ",(1-$K422)^2)</f>
        <v xml:space="preserve"> </v>
      </c>
      <c r="N422" s="135" t="str">
        <f>IF(Data!$B422= 0, " ",(1-$K422)^3)</f>
        <v xml:space="preserve"> </v>
      </c>
      <c r="O422" s="136" t="str">
        <f>IF(Data!$B422= 0, " ",($C422*L422))</f>
        <v xml:space="preserve"> </v>
      </c>
      <c r="P422" s="136" t="str">
        <f>IF(Data!$B422= 0, " ",($C422*M422))</f>
        <v xml:space="preserve"> </v>
      </c>
      <c r="Q422" s="136" t="str">
        <f>IF(Data!$B422= 0, " ",($C422*N422))</f>
        <v xml:space="preserve"> </v>
      </c>
    </row>
    <row r="423" spans="2:17">
      <c r="B423" s="130" t="str">
        <f>IF(Data!$B423= 0, " ",Data!B423)</f>
        <v xml:space="preserve"> </v>
      </c>
      <c r="C423" s="130" t="str">
        <f>IF(Data!$B423= 0, " ",Data!C423)</f>
        <v xml:space="preserve"> </v>
      </c>
      <c r="D423" s="130" t="str">
        <f>IF(Data!$B423= 0, " ",LN(C423))</f>
        <v xml:space="preserve"> </v>
      </c>
      <c r="E423" s="130" t="str">
        <f>IF(Data!$B423= 0, " ",ROW(B423)-1)</f>
        <v xml:space="preserve"> </v>
      </c>
      <c r="F423" s="130" t="str">
        <f>IF(Data!$B423= 0, " ",($C423-$T$5)^2)</f>
        <v xml:space="preserve"> </v>
      </c>
      <c r="G423" s="130" t="str">
        <f>IF(Data!$B423= 0, " ",($C423-$T$5)^3)</f>
        <v xml:space="preserve"> </v>
      </c>
      <c r="H423" s="130" t="str">
        <f>IF(Data!$B423= 0, " ",($C423-$T$5)^4)</f>
        <v xml:space="preserve"> </v>
      </c>
      <c r="I423" s="135" t="str">
        <f>IF(Data!$B423= 0, " ",(D423-$U$5)^2)</f>
        <v xml:space="preserve"> </v>
      </c>
      <c r="J423" s="135" t="str">
        <f>IF(Data!$B423= 0, " ",(D423-$U$5)^3)</f>
        <v xml:space="preserve"> </v>
      </c>
      <c r="K423" s="135" t="str">
        <f>IF(Data!$B423= 0, " ",(E423-0.35)/$T$4)</f>
        <v xml:space="preserve"> </v>
      </c>
      <c r="L423" s="135" t="str">
        <f>IF(Data!$B423= 0, " ",(1-K423))</f>
        <v xml:space="preserve"> </v>
      </c>
      <c r="M423" s="135" t="str">
        <f>IF(Data!$B423= 0, " ",(1-$K423)^2)</f>
        <v xml:space="preserve"> </v>
      </c>
      <c r="N423" s="135" t="str">
        <f>IF(Data!$B423= 0, " ",(1-$K423)^3)</f>
        <v xml:space="preserve"> </v>
      </c>
      <c r="O423" s="136" t="str">
        <f>IF(Data!$B423= 0, " ",($C423*L423))</f>
        <v xml:space="preserve"> </v>
      </c>
      <c r="P423" s="136" t="str">
        <f>IF(Data!$B423= 0, " ",($C423*M423))</f>
        <v xml:space="preserve"> </v>
      </c>
      <c r="Q423" s="136" t="str">
        <f>IF(Data!$B423= 0, " ",($C423*N423))</f>
        <v xml:space="preserve"> </v>
      </c>
    </row>
    <row r="424" spans="2:17">
      <c r="B424" s="130" t="str">
        <f>IF(Data!$B424= 0, " ",Data!B424)</f>
        <v xml:space="preserve"> </v>
      </c>
      <c r="C424" s="130" t="str">
        <f>IF(Data!$B424= 0, " ",Data!C424)</f>
        <v xml:space="preserve"> </v>
      </c>
      <c r="D424" s="130" t="str">
        <f>IF(Data!$B424= 0, " ",LN(C424))</f>
        <v xml:space="preserve"> </v>
      </c>
      <c r="E424" s="130" t="str">
        <f>IF(Data!$B424= 0, " ",ROW(B424)-1)</f>
        <v xml:space="preserve"> </v>
      </c>
      <c r="F424" s="130" t="str">
        <f>IF(Data!$B424= 0, " ",($C424-$T$5)^2)</f>
        <v xml:space="preserve"> </v>
      </c>
      <c r="G424" s="130" t="str">
        <f>IF(Data!$B424= 0, " ",($C424-$T$5)^3)</f>
        <v xml:space="preserve"> </v>
      </c>
      <c r="H424" s="130" t="str">
        <f>IF(Data!$B424= 0, " ",($C424-$T$5)^4)</f>
        <v xml:space="preserve"> </v>
      </c>
      <c r="I424" s="135" t="str">
        <f>IF(Data!$B424= 0, " ",(D424-$U$5)^2)</f>
        <v xml:space="preserve"> </v>
      </c>
      <c r="J424" s="135" t="str">
        <f>IF(Data!$B424= 0, " ",(D424-$U$5)^3)</f>
        <v xml:space="preserve"> </v>
      </c>
      <c r="K424" s="135" t="str">
        <f>IF(Data!$B424= 0, " ",(E424-0.35)/$T$4)</f>
        <v xml:space="preserve"> </v>
      </c>
      <c r="L424" s="135" t="str">
        <f>IF(Data!$B424= 0, " ",(1-K424))</f>
        <v xml:space="preserve"> </v>
      </c>
      <c r="M424" s="135" t="str">
        <f>IF(Data!$B424= 0, " ",(1-$K424)^2)</f>
        <v xml:space="preserve"> </v>
      </c>
      <c r="N424" s="135" t="str">
        <f>IF(Data!$B424= 0, " ",(1-$K424)^3)</f>
        <v xml:space="preserve"> </v>
      </c>
      <c r="O424" s="136" t="str">
        <f>IF(Data!$B424= 0, " ",($C424*L424))</f>
        <v xml:space="preserve"> </v>
      </c>
      <c r="P424" s="136" t="str">
        <f>IF(Data!$B424= 0, " ",($C424*M424))</f>
        <v xml:space="preserve"> </v>
      </c>
      <c r="Q424" s="136" t="str">
        <f>IF(Data!$B424= 0, " ",($C424*N424))</f>
        <v xml:space="preserve"> </v>
      </c>
    </row>
    <row r="425" spans="2:17">
      <c r="B425" s="130" t="str">
        <f>IF(Data!$B425= 0, " ",Data!B425)</f>
        <v xml:space="preserve"> </v>
      </c>
      <c r="C425" s="130" t="str">
        <f>IF(Data!$B425= 0, " ",Data!C425)</f>
        <v xml:space="preserve"> </v>
      </c>
      <c r="D425" s="130" t="str">
        <f>IF(Data!$B425= 0, " ",LN(C425))</f>
        <v xml:space="preserve"> </v>
      </c>
      <c r="E425" s="130" t="str">
        <f>IF(Data!$B425= 0, " ",ROW(B425)-1)</f>
        <v xml:space="preserve"> </v>
      </c>
      <c r="F425" s="130" t="str">
        <f>IF(Data!$B425= 0, " ",($C425-$T$5)^2)</f>
        <v xml:space="preserve"> </v>
      </c>
      <c r="G425" s="130" t="str">
        <f>IF(Data!$B425= 0, " ",($C425-$T$5)^3)</f>
        <v xml:space="preserve"> </v>
      </c>
      <c r="H425" s="130" t="str">
        <f>IF(Data!$B425= 0, " ",($C425-$T$5)^4)</f>
        <v xml:space="preserve"> </v>
      </c>
      <c r="I425" s="135" t="str">
        <f>IF(Data!$B425= 0, " ",(D425-$U$5)^2)</f>
        <v xml:space="preserve"> </v>
      </c>
      <c r="J425" s="135" t="str">
        <f>IF(Data!$B425= 0, " ",(D425-$U$5)^3)</f>
        <v xml:space="preserve"> </v>
      </c>
      <c r="K425" s="135" t="str">
        <f>IF(Data!$B425= 0, " ",(E425-0.35)/$T$4)</f>
        <v xml:space="preserve"> </v>
      </c>
      <c r="L425" s="135" t="str">
        <f>IF(Data!$B425= 0, " ",(1-K425))</f>
        <v xml:space="preserve"> </v>
      </c>
      <c r="M425" s="135" t="str">
        <f>IF(Data!$B425= 0, " ",(1-$K425)^2)</f>
        <v xml:space="preserve"> </v>
      </c>
      <c r="N425" s="135" t="str">
        <f>IF(Data!$B425= 0, " ",(1-$K425)^3)</f>
        <v xml:space="preserve"> </v>
      </c>
      <c r="O425" s="136" t="str">
        <f>IF(Data!$B425= 0, " ",($C425*L425))</f>
        <v xml:space="preserve"> </v>
      </c>
      <c r="P425" s="136" t="str">
        <f>IF(Data!$B425= 0, " ",($C425*M425))</f>
        <v xml:space="preserve"> </v>
      </c>
      <c r="Q425" s="136" t="str">
        <f>IF(Data!$B425= 0, " ",($C425*N425))</f>
        <v xml:space="preserve"> </v>
      </c>
    </row>
    <row r="426" spans="2:17">
      <c r="B426" s="130" t="str">
        <f>IF(Data!$B426= 0, " ",Data!B426)</f>
        <v xml:space="preserve"> </v>
      </c>
      <c r="C426" s="130" t="str">
        <f>IF(Data!$B426= 0, " ",Data!C426)</f>
        <v xml:space="preserve"> </v>
      </c>
      <c r="D426" s="130" t="str">
        <f>IF(Data!$B426= 0, " ",LN(C426))</f>
        <v xml:space="preserve"> </v>
      </c>
      <c r="E426" s="130" t="str">
        <f>IF(Data!$B426= 0, " ",ROW(B426)-1)</f>
        <v xml:space="preserve"> </v>
      </c>
      <c r="F426" s="130" t="str">
        <f>IF(Data!$B426= 0, " ",($C426-$T$5)^2)</f>
        <v xml:space="preserve"> </v>
      </c>
      <c r="G426" s="130" t="str">
        <f>IF(Data!$B426= 0, " ",($C426-$T$5)^3)</f>
        <v xml:space="preserve"> </v>
      </c>
      <c r="H426" s="130" t="str">
        <f>IF(Data!$B426= 0, " ",($C426-$T$5)^4)</f>
        <v xml:space="preserve"> </v>
      </c>
      <c r="I426" s="135" t="str">
        <f>IF(Data!$B426= 0, " ",(D426-$U$5)^2)</f>
        <v xml:space="preserve"> </v>
      </c>
      <c r="J426" s="135" t="str">
        <f>IF(Data!$B426= 0, " ",(D426-$U$5)^3)</f>
        <v xml:space="preserve"> </v>
      </c>
      <c r="K426" s="135" t="str">
        <f>IF(Data!$B426= 0, " ",(E426-0.35)/$T$4)</f>
        <v xml:space="preserve"> </v>
      </c>
      <c r="L426" s="135" t="str">
        <f>IF(Data!$B426= 0, " ",(1-K426))</f>
        <v xml:space="preserve"> </v>
      </c>
      <c r="M426" s="135" t="str">
        <f>IF(Data!$B426= 0, " ",(1-$K426)^2)</f>
        <v xml:space="preserve"> </v>
      </c>
      <c r="N426" s="135" t="str">
        <f>IF(Data!$B426= 0, " ",(1-$K426)^3)</f>
        <v xml:space="preserve"> </v>
      </c>
      <c r="O426" s="136" t="str">
        <f>IF(Data!$B426= 0, " ",($C426*L426))</f>
        <v xml:space="preserve"> </v>
      </c>
      <c r="P426" s="136" t="str">
        <f>IF(Data!$B426= 0, " ",($C426*M426))</f>
        <v xml:space="preserve"> </v>
      </c>
      <c r="Q426" s="136" t="str">
        <f>IF(Data!$B426= 0, " ",($C426*N426))</f>
        <v xml:space="preserve"> </v>
      </c>
    </row>
    <row r="427" spans="2:17">
      <c r="B427" s="130" t="str">
        <f>IF(Data!$B427= 0, " ",Data!B427)</f>
        <v xml:space="preserve"> </v>
      </c>
      <c r="C427" s="130" t="str">
        <f>IF(Data!$B427= 0, " ",Data!C427)</f>
        <v xml:space="preserve"> </v>
      </c>
      <c r="D427" s="130" t="str">
        <f>IF(Data!$B427= 0, " ",LN(C427))</f>
        <v xml:space="preserve"> </v>
      </c>
      <c r="E427" s="130" t="str">
        <f>IF(Data!$B427= 0, " ",ROW(B427)-1)</f>
        <v xml:space="preserve"> </v>
      </c>
      <c r="F427" s="130" t="str">
        <f>IF(Data!$B427= 0, " ",($C427-$T$5)^2)</f>
        <v xml:space="preserve"> </v>
      </c>
      <c r="G427" s="130" t="str">
        <f>IF(Data!$B427= 0, " ",($C427-$T$5)^3)</f>
        <v xml:space="preserve"> </v>
      </c>
      <c r="H427" s="130" t="str">
        <f>IF(Data!$B427= 0, " ",($C427-$T$5)^4)</f>
        <v xml:space="preserve"> </v>
      </c>
      <c r="I427" s="135" t="str">
        <f>IF(Data!$B427= 0, " ",(D427-$U$5)^2)</f>
        <v xml:space="preserve"> </v>
      </c>
      <c r="J427" s="135" t="str">
        <f>IF(Data!$B427= 0, " ",(D427-$U$5)^3)</f>
        <v xml:space="preserve"> </v>
      </c>
      <c r="K427" s="135" t="str">
        <f>IF(Data!$B427= 0, " ",(E427-0.35)/$T$4)</f>
        <v xml:space="preserve"> </v>
      </c>
      <c r="L427" s="135" t="str">
        <f>IF(Data!$B427= 0, " ",(1-K427))</f>
        <v xml:space="preserve"> </v>
      </c>
      <c r="M427" s="135" t="str">
        <f>IF(Data!$B427= 0, " ",(1-$K427)^2)</f>
        <v xml:space="preserve"> </v>
      </c>
      <c r="N427" s="135" t="str">
        <f>IF(Data!$B427= 0, " ",(1-$K427)^3)</f>
        <v xml:space="preserve"> </v>
      </c>
      <c r="O427" s="136" t="str">
        <f>IF(Data!$B427= 0, " ",($C427*L427))</f>
        <v xml:space="preserve"> </v>
      </c>
      <c r="P427" s="136" t="str">
        <f>IF(Data!$B427= 0, " ",($C427*M427))</f>
        <v xml:space="preserve"> </v>
      </c>
      <c r="Q427" s="136" t="str">
        <f>IF(Data!$B427= 0, " ",($C427*N427))</f>
        <v xml:space="preserve"> </v>
      </c>
    </row>
    <row r="428" spans="2:17">
      <c r="B428" s="130" t="str">
        <f>IF(Data!$B428= 0, " ",Data!B428)</f>
        <v xml:space="preserve"> </v>
      </c>
      <c r="C428" s="130" t="str">
        <f>IF(Data!$B428= 0, " ",Data!C428)</f>
        <v xml:space="preserve"> </v>
      </c>
      <c r="D428" s="130" t="str">
        <f>IF(Data!$B428= 0, " ",LN(C428))</f>
        <v xml:space="preserve"> </v>
      </c>
      <c r="E428" s="130" t="str">
        <f>IF(Data!$B428= 0, " ",ROW(B428)-1)</f>
        <v xml:space="preserve"> </v>
      </c>
      <c r="F428" s="130" t="str">
        <f>IF(Data!$B428= 0, " ",($C428-$T$5)^2)</f>
        <v xml:space="preserve"> </v>
      </c>
      <c r="G428" s="130" t="str">
        <f>IF(Data!$B428= 0, " ",($C428-$T$5)^3)</f>
        <v xml:space="preserve"> </v>
      </c>
      <c r="H428" s="130" t="str">
        <f>IF(Data!$B428= 0, " ",($C428-$T$5)^4)</f>
        <v xml:space="preserve"> </v>
      </c>
      <c r="I428" s="135" t="str">
        <f>IF(Data!$B428= 0, " ",(D428-$U$5)^2)</f>
        <v xml:space="preserve"> </v>
      </c>
      <c r="J428" s="135" t="str">
        <f>IF(Data!$B428= 0, " ",(D428-$U$5)^3)</f>
        <v xml:space="preserve"> </v>
      </c>
      <c r="K428" s="135" t="str">
        <f>IF(Data!$B428= 0, " ",(E428-0.35)/$T$4)</f>
        <v xml:space="preserve"> </v>
      </c>
      <c r="L428" s="135" t="str">
        <f>IF(Data!$B428= 0, " ",(1-K428))</f>
        <v xml:space="preserve"> </v>
      </c>
      <c r="M428" s="135" t="str">
        <f>IF(Data!$B428= 0, " ",(1-$K428)^2)</f>
        <v xml:space="preserve"> </v>
      </c>
      <c r="N428" s="135" t="str">
        <f>IF(Data!$B428= 0, " ",(1-$K428)^3)</f>
        <v xml:space="preserve"> </v>
      </c>
      <c r="O428" s="136" t="str">
        <f>IF(Data!$B428= 0, " ",($C428*L428))</f>
        <v xml:space="preserve"> </v>
      </c>
      <c r="P428" s="136" t="str">
        <f>IF(Data!$B428= 0, " ",($C428*M428))</f>
        <v xml:space="preserve"> </v>
      </c>
      <c r="Q428" s="136" t="str">
        <f>IF(Data!$B428= 0, " ",($C428*N428))</f>
        <v xml:space="preserve"> </v>
      </c>
    </row>
    <row r="429" spans="2:17">
      <c r="B429" s="130" t="str">
        <f>IF(Data!$B429= 0, " ",Data!B429)</f>
        <v xml:space="preserve"> </v>
      </c>
      <c r="C429" s="130" t="str">
        <f>IF(Data!$B429= 0, " ",Data!C429)</f>
        <v xml:space="preserve"> </v>
      </c>
      <c r="D429" s="130" t="str">
        <f>IF(Data!$B429= 0, " ",LN(C429))</f>
        <v xml:space="preserve"> </v>
      </c>
      <c r="E429" s="130" t="str">
        <f>IF(Data!$B429= 0, " ",ROW(B429)-1)</f>
        <v xml:space="preserve"> </v>
      </c>
      <c r="F429" s="130" t="str">
        <f>IF(Data!$B429= 0, " ",($C429-$T$5)^2)</f>
        <v xml:space="preserve"> </v>
      </c>
      <c r="G429" s="130" t="str">
        <f>IF(Data!$B429= 0, " ",($C429-$T$5)^3)</f>
        <v xml:space="preserve"> </v>
      </c>
      <c r="H429" s="130" t="str">
        <f>IF(Data!$B429= 0, " ",($C429-$T$5)^4)</f>
        <v xml:space="preserve"> </v>
      </c>
      <c r="I429" s="135" t="str">
        <f>IF(Data!$B429= 0, " ",(D429-$U$5)^2)</f>
        <v xml:space="preserve"> </v>
      </c>
      <c r="J429" s="135" t="str">
        <f>IF(Data!$B429= 0, " ",(D429-$U$5)^3)</f>
        <v xml:space="preserve"> </v>
      </c>
      <c r="K429" s="135" t="str">
        <f>IF(Data!$B429= 0, " ",(E429-0.35)/$T$4)</f>
        <v xml:space="preserve"> </v>
      </c>
      <c r="L429" s="135" t="str">
        <f>IF(Data!$B429= 0, " ",(1-K429))</f>
        <v xml:space="preserve"> </v>
      </c>
      <c r="M429" s="135" t="str">
        <f>IF(Data!$B429= 0, " ",(1-$K429)^2)</f>
        <v xml:space="preserve"> </v>
      </c>
      <c r="N429" s="135" t="str">
        <f>IF(Data!$B429= 0, " ",(1-$K429)^3)</f>
        <v xml:space="preserve"> </v>
      </c>
      <c r="O429" s="136" t="str">
        <f>IF(Data!$B429= 0, " ",($C429*L429))</f>
        <v xml:space="preserve"> </v>
      </c>
      <c r="P429" s="136" t="str">
        <f>IF(Data!$B429= 0, " ",($C429*M429))</f>
        <v xml:space="preserve"> </v>
      </c>
      <c r="Q429" s="136" t="str">
        <f>IF(Data!$B429= 0, " ",($C429*N429))</f>
        <v xml:space="preserve"> </v>
      </c>
    </row>
    <row r="430" spans="2:17">
      <c r="B430" s="130" t="str">
        <f>IF(Data!$B430= 0, " ",Data!B430)</f>
        <v xml:space="preserve"> </v>
      </c>
      <c r="C430" s="130" t="str">
        <f>IF(Data!$B430= 0, " ",Data!C430)</f>
        <v xml:space="preserve"> </v>
      </c>
      <c r="D430" s="130" t="str">
        <f>IF(Data!$B430= 0, " ",LN(C430))</f>
        <v xml:space="preserve"> </v>
      </c>
      <c r="E430" s="130" t="str">
        <f>IF(Data!$B430= 0, " ",ROW(B430)-1)</f>
        <v xml:space="preserve"> </v>
      </c>
      <c r="F430" s="130" t="str">
        <f>IF(Data!$B430= 0, " ",($C430-$T$5)^2)</f>
        <v xml:space="preserve"> </v>
      </c>
      <c r="G430" s="130" t="str">
        <f>IF(Data!$B430= 0, " ",($C430-$T$5)^3)</f>
        <v xml:space="preserve"> </v>
      </c>
      <c r="H430" s="130" t="str">
        <f>IF(Data!$B430= 0, " ",($C430-$T$5)^4)</f>
        <v xml:space="preserve"> </v>
      </c>
      <c r="I430" s="135" t="str">
        <f>IF(Data!$B430= 0, " ",(D430-$U$5)^2)</f>
        <v xml:space="preserve"> </v>
      </c>
      <c r="J430" s="135" t="str">
        <f>IF(Data!$B430= 0, " ",(D430-$U$5)^3)</f>
        <v xml:space="preserve"> </v>
      </c>
      <c r="K430" s="135" t="str">
        <f>IF(Data!$B430= 0, " ",(E430-0.35)/$T$4)</f>
        <v xml:space="preserve"> </v>
      </c>
      <c r="L430" s="135" t="str">
        <f>IF(Data!$B430= 0, " ",(1-K430))</f>
        <v xml:space="preserve"> </v>
      </c>
      <c r="M430" s="135" t="str">
        <f>IF(Data!$B430= 0, " ",(1-$K430)^2)</f>
        <v xml:space="preserve"> </v>
      </c>
      <c r="N430" s="135" t="str">
        <f>IF(Data!$B430= 0, " ",(1-$K430)^3)</f>
        <v xml:space="preserve"> </v>
      </c>
      <c r="O430" s="136" t="str">
        <f>IF(Data!$B430= 0, " ",($C430*L430))</f>
        <v xml:space="preserve"> </v>
      </c>
      <c r="P430" s="136" t="str">
        <f>IF(Data!$B430= 0, " ",($C430*M430))</f>
        <v xml:space="preserve"> </v>
      </c>
      <c r="Q430" s="136" t="str">
        <f>IF(Data!$B430= 0, " ",($C430*N430))</f>
        <v xml:space="preserve"> </v>
      </c>
    </row>
    <row r="431" spans="2:17">
      <c r="B431" s="130" t="str">
        <f>IF(Data!$B431= 0, " ",Data!B431)</f>
        <v xml:space="preserve"> </v>
      </c>
      <c r="C431" s="130" t="str">
        <f>IF(Data!$B431= 0, " ",Data!C431)</f>
        <v xml:space="preserve"> </v>
      </c>
      <c r="D431" s="130" t="str">
        <f>IF(Data!$B431= 0, " ",LN(C431))</f>
        <v xml:space="preserve"> </v>
      </c>
      <c r="E431" s="130" t="str">
        <f>IF(Data!$B431= 0, " ",ROW(B431)-1)</f>
        <v xml:space="preserve"> </v>
      </c>
      <c r="F431" s="130" t="str">
        <f>IF(Data!$B431= 0, " ",($C431-$T$5)^2)</f>
        <v xml:space="preserve"> </v>
      </c>
      <c r="G431" s="130" t="str">
        <f>IF(Data!$B431= 0, " ",($C431-$T$5)^3)</f>
        <v xml:space="preserve"> </v>
      </c>
      <c r="H431" s="130" t="str">
        <f>IF(Data!$B431= 0, " ",($C431-$T$5)^4)</f>
        <v xml:space="preserve"> </v>
      </c>
      <c r="I431" s="135" t="str">
        <f>IF(Data!$B431= 0, " ",(D431-$U$5)^2)</f>
        <v xml:space="preserve"> </v>
      </c>
      <c r="J431" s="135" t="str">
        <f>IF(Data!$B431= 0, " ",(D431-$U$5)^3)</f>
        <v xml:space="preserve"> </v>
      </c>
      <c r="K431" s="135" t="str">
        <f>IF(Data!$B431= 0, " ",(E431-0.35)/$T$4)</f>
        <v xml:space="preserve"> </v>
      </c>
      <c r="L431" s="135" t="str">
        <f>IF(Data!$B431= 0, " ",(1-K431))</f>
        <v xml:space="preserve"> </v>
      </c>
      <c r="M431" s="135" t="str">
        <f>IF(Data!$B431= 0, " ",(1-$K431)^2)</f>
        <v xml:space="preserve"> </v>
      </c>
      <c r="N431" s="135" t="str">
        <f>IF(Data!$B431= 0, " ",(1-$K431)^3)</f>
        <v xml:space="preserve"> </v>
      </c>
      <c r="O431" s="136" t="str">
        <f>IF(Data!$B431= 0, " ",($C431*L431))</f>
        <v xml:space="preserve"> </v>
      </c>
      <c r="P431" s="136" t="str">
        <f>IF(Data!$B431= 0, " ",($C431*M431))</f>
        <v xml:space="preserve"> </v>
      </c>
      <c r="Q431" s="136" t="str">
        <f>IF(Data!$B431= 0, " ",($C431*N431))</f>
        <v xml:space="preserve"> </v>
      </c>
    </row>
    <row r="432" spans="2:17">
      <c r="B432" s="130" t="str">
        <f>IF(Data!$B432= 0, " ",Data!B432)</f>
        <v xml:space="preserve"> </v>
      </c>
      <c r="C432" s="130" t="str">
        <f>IF(Data!$B432= 0, " ",Data!C432)</f>
        <v xml:space="preserve"> </v>
      </c>
      <c r="D432" s="130" t="str">
        <f>IF(Data!$B432= 0, " ",LN(C432))</f>
        <v xml:space="preserve"> </v>
      </c>
      <c r="E432" s="130" t="str">
        <f>IF(Data!$B432= 0, " ",ROW(B432)-1)</f>
        <v xml:space="preserve"> </v>
      </c>
      <c r="F432" s="130" t="str">
        <f>IF(Data!$B432= 0, " ",($C432-$T$5)^2)</f>
        <v xml:space="preserve"> </v>
      </c>
      <c r="G432" s="130" t="str">
        <f>IF(Data!$B432= 0, " ",($C432-$T$5)^3)</f>
        <v xml:space="preserve"> </v>
      </c>
      <c r="H432" s="130" t="str">
        <f>IF(Data!$B432= 0, " ",($C432-$T$5)^4)</f>
        <v xml:space="preserve"> </v>
      </c>
      <c r="I432" s="135" t="str">
        <f>IF(Data!$B432= 0, " ",(D432-$U$5)^2)</f>
        <v xml:space="preserve"> </v>
      </c>
      <c r="J432" s="135" t="str">
        <f>IF(Data!$B432= 0, " ",(D432-$U$5)^3)</f>
        <v xml:space="preserve"> </v>
      </c>
      <c r="K432" s="135" t="str">
        <f>IF(Data!$B432= 0, " ",(E432-0.35)/$T$4)</f>
        <v xml:space="preserve"> </v>
      </c>
      <c r="L432" s="135" t="str">
        <f>IF(Data!$B432= 0, " ",(1-K432))</f>
        <v xml:space="preserve"> </v>
      </c>
      <c r="M432" s="135" t="str">
        <f>IF(Data!$B432= 0, " ",(1-$K432)^2)</f>
        <v xml:space="preserve"> </v>
      </c>
      <c r="N432" s="135" t="str">
        <f>IF(Data!$B432= 0, " ",(1-$K432)^3)</f>
        <v xml:space="preserve"> </v>
      </c>
      <c r="O432" s="136" t="str">
        <f>IF(Data!$B432= 0, " ",($C432*L432))</f>
        <v xml:space="preserve"> </v>
      </c>
      <c r="P432" s="136" t="str">
        <f>IF(Data!$B432= 0, " ",($C432*M432))</f>
        <v xml:space="preserve"> </v>
      </c>
      <c r="Q432" s="136" t="str">
        <f>IF(Data!$B432= 0, " ",($C432*N432))</f>
        <v xml:space="preserve"> </v>
      </c>
    </row>
    <row r="433" spans="2:17">
      <c r="B433" s="130" t="str">
        <f>IF(Data!$B433= 0, " ",Data!B433)</f>
        <v xml:space="preserve"> </v>
      </c>
      <c r="C433" s="130" t="str">
        <f>IF(Data!$B433= 0, " ",Data!C433)</f>
        <v xml:space="preserve"> </v>
      </c>
      <c r="D433" s="130" t="str">
        <f>IF(Data!$B433= 0, " ",LN(C433))</f>
        <v xml:space="preserve"> </v>
      </c>
      <c r="E433" s="130" t="str">
        <f>IF(Data!$B433= 0, " ",ROW(B433)-1)</f>
        <v xml:space="preserve"> </v>
      </c>
      <c r="F433" s="130" t="str">
        <f>IF(Data!$B433= 0, " ",($C433-$T$5)^2)</f>
        <v xml:space="preserve"> </v>
      </c>
      <c r="G433" s="130" t="str">
        <f>IF(Data!$B433= 0, " ",($C433-$T$5)^3)</f>
        <v xml:space="preserve"> </v>
      </c>
      <c r="H433" s="130" t="str">
        <f>IF(Data!$B433= 0, " ",($C433-$T$5)^4)</f>
        <v xml:space="preserve"> </v>
      </c>
      <c r="I433" s="135" t="str">
        <f>IF(Data!$B433= 0, " ",(D433-$U$5)^2)</f>
        <v xml:space="preserve"> </v>
      </c>
      <c r="J433" s="135" t="str">
        <f>IF(Data!$B433= 0, " ",(D433-$U$5)^3)</f>
        <v xml:space="preserve"> </v>
      </c>
      <c r="K433" s="135" t="str">
        <f>IF(Data!$B433= 0, " ",(E433-0.35)/$T$4)</f>
        <v xml:space="preserve"> </v>
      </c>
      <c r="L433" s="135" t="str">
        <f>IF(Data!$B433= 0, " ",(1-K433))</f>
        <v xml:space="preserve"> </v>
      </c>
      <c r="M433" s="135" t="str">
        <f>IF(Data!$B433= 0, " ",(1-$K433)^2)</f>
        <v xml:space="preserve"> </v>
      </c>
      <c r="N433" s="135" t="str">
        <f>IF(Data!$B433= 0, " ",(1-$K433)^3)</f>
        <v xml:space="preserve"> </v>
      </c>
      <c r="O433" s="136" t="str">
        <f>IF(Data!$B433= 0, " ",($C433*L433))</f>
        <v xml:space="preserve"> </v>
      </c>
      <c r="P433" s="136" t="str">
        <f>IF(Data!$B433= 0, " ",($C433*M433))</f>
        <v xml:space="preserve"> </v>
      </c>
      <c r="Q433" s="136" t="str">
        <f>IF(Data!$B433= 0, " ",($C433*N433))</f>
        <v xml:space="preserve"> </v>
      </c>
    </row>
    <row r="434" spans="2:17">
      <c r="B434" s="130" t="str">
        <f>IF(Data!$B434= 0, " ",Data!B434)</f>
        <v xml:space="preserve"> </v>
      </c>
      <c r="C434" s="130" t="str">
        <f>IF(Data!$B434= 0, " ",Data!C434)</f>
        <v xml:space="preserve"> </v>
      </c>
      <c r="D434" s="130" t="str">
        <f>IF(Data!$B434= 0, " ",LN(C434))</f>
        <v xml:space="preserve"> </v>
      </c>
      <c r="E434" s="130" t="str">
        <f>IF(Data!$B434= 0, " ",ROW(B434)-1)</f>
        <v xml:space="preserve"> </v>
      </c>
      <c r="F434" s="130" t="str">
        <f>IF(Data!$B434= 0, " ",($C434-$T$5)^2)</f>
        <v xml:space="preserve"> </v>
      </c>
      <c r="G434" s="130" t="str">
        <f>IF(Data!$B434= 0, " ",($C434-$T$5)^3)</f>
        <v xml:space="preserve"> </v>
      </c>
      <c r="H434" s="130" t="str">
        <f>IF(Data!$B434= 0, " ",($C434-$T$5)^4)</f>
        <v xml:space="preserve"> </v>
      </c>
      <c r="I434" s="135" t="str">
        <f>IF(Data!$B434= 0, " ",(D434-$U$5)^2)</f>
        <v xml:space="preserve"> </v>
      </c>
      <c r="J434" s="135" t="str">
        <f>IF(Data!$B434= 0, " ",(D434-$U$5)^3)</f>
        <v xml:space="preserve"> </v>
      </c>
      <c r="K434" s="135" t="str">
        <f>IF(Data!$B434= 0, " ",(E434-0.35)/$T$4)</f>
        <v xml:space="preserve"> </v>
      </c>
      <c r="L434" s="135" t="str">
        <f>IF(Data!$B434= 0, " ",(1-K434))</f>
        <v xml:space="preserve"> </v>
      </c>
      <c r="M434" s="135" t="str">
        <f>IF(Data!$B434= 0, " ",(1-$K434)^2)</f>
        <v xml:space="preserve"> </v>
      </c>
      <c r="N434" s="135" t="str">
        <f>IF(Data!$B434= 0, " ",(1-$K434)^3)</f>
        <v xml:space="preserve"> </v>
      </c>
      <c r="O434" s="136" t="str">
        <f>IF(Data!$B434= 0, " ",($C434*L434))</f>
        <v xml:space="preserve"> </v>
      </c>
      <c r="P434" s="136" t="str">
        <f>IF(Data!$B434= 0, " ",($C434*M434))</f>
        <v xml:space="preserve"> </v>
      </c>
      <c r="Q434" s="136" t="str">
        <f>IF(Data!$B434= 0, " ",($C434*N434))</f>
        <v xml:space="preserve"> </v>
      </c>
    </row>
    <row r="435" spans="2:17">
      <c r="B435" s="130" t="str">
        <f>IF(Data!$B435= 0, " ",Data!B435)</f>
        <v xml:space="preserve"> </v>
      </c>
      <c r="C435" s="130" t="str">
        <f>IF(Data!$B435= 0, " ",Data!C435)</f>
        <v xml:space="preserve"> </v>
      </c>
      <c r="D435" s="130" t="str">
        <f>IF(Data!$B435= 0, " ",LN(C435))</f>
        <v xml:space="preserve"> </v>
      </c>
      <c r="E435" s="130" t="str">
        <f>IF(Data!$B435= 0, " ",ROW(B435)-1)</f>
        <v xml:space="preserve"> </v>
      </c>
      <c r="F435" s="130" t="str">
        <f>IF(Data!$B435= 0, " ",($C435-$T$5)^2)</f>
        <v xml:space="preserve"> </v>
      </c>
      <c r="G435" s="130" t="str">
        <f>IF(Data!$B435= 0, " ",($C435-$T$5)^3)</f>
        <v xml:space="preserve"> </v>
      </c>
      <c r="H435" s="130" t="str">
        <f>IF(Data!$B435= 0, " ",($C435-$T$5)^4)</f>
        <v xml:space="preserve"> </v>
      </c>
      <c r="I435" s="135" t="str">
        <f>IF(Data!$B435= 0, " ",(D435-$U$5)^2)</f>
        <v xml:space="preserve"> </v>
      </c>
      <c r="J435" s="135" t="str">
        <f>IF(Data!$B435= 0, " ",(D435-$U$5)^3)</f>
        <v xml:space="preserve"> </v>
      </c>
      <c r="K435" s="135" t="str">
        <f>IF(Data!$B435= 0, " ",(E435-0.35)/$T$4)</f>
        <v xml:space="preserve"> </v>
      </c>
      <c r="L435" s="135" t="str">
        <f>IF(Data!$B435= 0, " ",(1-K435))</f>
        <v xml:space="preserve"> </v>
      </c>
      <c r="M435" s="135" t="str">
        <f>IF(Data!$B435= 0, " ",(1-$K435)^2)</f>
        <v xml:space="preserve"> </v>
      </c>
      <c r="N435" s="135" t="str">
        <f>IF(Data!$B435= 0, " ",(1-$K435)^3)</f>
        <v xml:space="preserve"> </v>
      </c>
      <c r="O435" s="136" t="str">
        <f>IF(Data!$B435= 0, " ",($C435*L435))</f>
        <v xml:space="preserve"> </v>
      </c>
      <c r="P435" s="136" t="str">
        <f>IF(Data!$B435= 0, " ",($C435*M435))</f>
        <v xml:space="preserve"> </v>
      </c>
      <c r="Q435" s="136" t="str">
        <f>IF(Data!$B435= 0, " ",($C435*N435))</f>
        <v xml:space="preserve"> </v>
      </c>
    </row>
    <row r="436" spans="2:17">
      <c r="B436" s="130" t="str">
        <f>IF(Data!$B436= 0, " ",Data!B436)</f>
        <v xml:space="preserve"> </v>
      </c>
      <c r="C436" s="130" t="str">
        <f>IF(Data!$B436= 0, " ",Data!C436)</f>
        <v xml:space="preserve"> </v>
      </c>
      <c r="D436" s="130" t="str">
        <f>IF(Data!$B436= 0, " ",LN(C436))</f>
        <v xml:space="preserve"> </v>
      </c>
      <c r="E436" s="130" t="str">
        <f>IF(Data!$B436= 0, " ",ROW(B436)-1)</f>
        <v xml:space="preserve"> </v>
      </c>
      <c r="F436" s="130" t="str">
        <f>IF(Data!$B436= 0, " ",($C436-$T$5)^2)</f>
        <v xml:space="preserve"> </v>
      </c>
      <c r="G436" s="130" t="str">
        <f>IF(Data!$B436= 0, " ",($C436-$T$5)^3)</f>
        <v xml:space="preserve"> </v>
      </c>
      <c r="H436" s="130" t="str">
        <f>IF(Data!$B436= 0, " ",($C436-$T$5)^4)</f>
        <v xml:space="preserve"> </v>
      </c>
      <c r="I436" s="135" t="str">
        <f>IF(Data!$B436= 0, " ",(D436-$U$5)^2)</f>
        <v xml:space="preserve"> </v>
      </c>
      <c r="J436" s="135" t="str">
        <f>IF(Data!$B436= 0, " ",(D436-$U$5)^3)</f>
        <v xml:space="preserve"> </v>
      </c>
      <c r="K436" s="135" t="str">
        <f>IF(Data!$B436= 0, " ",(E436-0.35)/$T$4)</f>
        <v xml:space="preserve"> </v>
      </c>
      <c r="L436" s="135" t="str">
        <f>IF(Data!$B436= 0, " ",(1-K436))</f>
        <v xml:space="preserve"> </v>
      </c>
      <c r="M436" s="135" t="str">
        <f>IF(Data!$B436= 0, " ",(1-$K436)^2)</f>
        <v xml:space="preserve"> </v>
      </c>
      <c r="N436" s="135" t="str">
        <f>IF(Data!$B436= 0, " ",(1-$K436)^3)</f>
        <v xml:space="preserve"> </v>
      </c>
      <c r="O436" s="136" t="str">
        <f>IF(Data!$B436= 0, " ",($C436*L436))</f>
        <v xml:space="preserve"> </v>
      </c>
      <c r="P436" s="136" t="str">
        <f>IF(Data!$B436= 0, " ",($C436*M436))</f>
        <v xml:space="preserve"> </v>
      </c>
      <c r="Q436" s="136" t="str">
        <f>IF(Data!$B436= 0, " ",($C436*N436))</f>
        <v xml:space="preserve"> </v>
      </c>
    </row>
    <row r="437" spans="2:17">
      <c r="B437" s="130" t="str">
        <f>IF(Data!$B437= 0, " ",Data!B437)</f>
        <v xml:space="preserve"> </v>
      </c>
      <c r="C437" s="130" t="str">
        <f>IF(Data!$B437= 0, " ",Data!C437)</f>
        <v xml:space="preserve"> </v>
      </c>
      <c r="D437" s="130" t="str">
        <f>IF(Data!$B437= 0, " ",LN(C437))</f>
        <v xml:space="preserve"> </v>
      </c>
      <c r="E437" s="130" t="str">
        <f>IF(Data!$B437= 0, " ",ROW(B437)-1)</f>
        <v xml:space="preserve"> </v>
      </c>
      <c r="F437" s="130" t="str">
        <f>IF(Data!$B437= 0, " ",($C437-$T$5)^2)</f>
        <v xml:space="preserve"> </v>
      </c>
      <c r="G437" s="130" t="str">
        <f>IF(Data!$B437= 0, " ",($C437-$T$5)^3)</f>
        <v xml:space="preserve"> </v>
      </c>
      <c r="H437" s="130" t="str">
        <f>IF(Data!$B437= 0, " ",($C437-$T$5)^4)</f>
        <v xml:space="preserve"> </v>
      </c>
      <c r="I437" s="135" t="str">
        <f>IF(Data!$B437= 0, " ",(D437-$U$5)^2)</f>
        <v xml:space="preserve"> </v>
      </c>
      <c r="J437" s="135" t="str">
        <f>IF(Data!$B437= 0, " ",(D437-$U$5)^3)</f>
        <v xml:space="preserve"> </v>
      </c>
      <c r="K437" s="135" t="str">
        <f>IF(Data!$B437= 0, " ",(E437-0.35)/$T$4)</f>
        <v xml:space="preserve"> </v>
      </c>
      <c r="L437" s="135" t="str">
        <f>IF(Data!$B437= 0, " ",(1-K437))</f>
        <v xml:space="preserve"> </v>
      </c>
      <c r="M437" s="135" t="str">
        <f>IF(Data!$B437= 0, " ",(1-$K437)^2)</f>
        <v xml:space="preserve"> </v>
      </c>
      <c r="N437" s="135" t="str">
        <f>IF(Data!$B437= 0, " ",(1-$K437)^3)</f>
        <v xml:space="preserve"> </v>
      </c>
      <c r="O437" s="136" t="str">
        <f>IF(Data!$B437= 0, " ",($C437*L437))</f>
        <v xml:space="preserve"> </v>
      </c>
      <c r="P437" s="136" t="str">
        <f>IF(Data!$B437= 0, " ",($C437*M437))</f>
        <v xml:space="preserve"> </v>
      </c>
      <c r="Q437" s="136" t="str">
        <f>IF(Data!$B437= 0, " ",($C437*N437))</f>
        <v xml:space="preserve"> </v>
      </c>
    </row>
    <row r="438" spans="2:17">
      <c r="B438" s="130" t="str">
        <f>IF(Data!$B438= 0, " ",Data!B438)</f>
        <v xml:space="preserve"> </v>
      </c>
      <c r="C438" s="130" t="str">
        <f>IF(Data!$B438= 0, " ",Data!C438)</f>
        <v xml:space="preserve"> </v>
      </c>
      <c r="D438" s="130" t="str">
        <f>IF(Data!$B438= 0, " ",LN(C438))</f>
        <v xml:space="preserve"> </v>
      </c>
      <c r="E438" s="130" t="str">
        <f>IF(Data!$B438= 0, " ",ROW(B438)-1)</f>
        <v xml:space="preserve"> </v>
      </c>
      <c r="F438" s="130" t="str">
        <f>IF(Data!$B438= 0, " ",($C438-$T$5)^2)</f>
        <v xml:space="preserve"> </v>
      </c>
      <c r="G438" s="130" t="str">
        <f>IF(Data!$B438= 0, " ",($C438-$T$5)^3)</f>
        <v xml:space="preserve"> </v>
      </c>
      <c r="H438" s="130" t="str">
        <f>IF(Data!$B438= 0, " ",($C438-$T$5)^4)</f>
        <v xml:space="preserve"> </v>
      </c>
      <c r="I438" s="135" t="str">
        <f>IF(Data!$B438= 0, " ",(D438-$U$5)^2)</f>
        <v xml:space="preserve"> </v>
      </c>
      <c r="J438" s="135" t="str">
        <f>IF(Data!$B438= 0, " ",(D438-$U$5)^3)</f>
        <v xml:space="preserve"> </v>
      </c>
      <c r="K438" s="135" t="str">
        <f>IF(Data!$B438= 0, " ",(E438-0.35)/$T$4)</f>
        <v xml:space="preserve"> </v>
      </c>
      <c r="L438" s="135" t="str">
        <f>IF(Data!$B438= 0, " ",(1-K438))</f>
        <v xml:space="preserve"> </v>
      </c>
      <c r="M438" s="135" t="str">
        <f>IF(Data!$B438= 0, " ",(1-$K438)^2)</f>
        <v xml:space="preserve"> </v>
      </c>
      <c r="N438" s="135" t="str">
        <f>IF(Data!$B438= 0, " ",(1-$K438)^3)</f>
        <v xml:space="preserve"> </v>
      </c>
      <c r="O438" s="136" t="str">
        <f>IF(Data!$B438= 0, " ",($C438*L438))</f>
        <v xml:space="preserve"> </v>
      </c>
      <c r="P438" s="136" t="str">
        <f>IF(Data!$B438= 0, " ",($C438*M438))</f>
        <v xml:space="preserve"> </v>
      </c>
      <c r="Q438" s="136" t="str">
        <f>IF(Data!$B438= 0, " ",($C438*N438))</f>
        <v xml:space="preserve"> </v>
      </c>
    </row>
    <row r="439" spans="2:17">
      <c r="B439" s="130" t="str">
        <f>IF(Data!$B439= 0, " ",Data!B439)</f>
        <v xml:space="preserve"> </v>
      </c>
      <c r="C439" s="130" t="str">
        <f>IF(Data!$B439= 0, " ",Data!C439)</f>
        <v xml:space="preserve"> </v>
      </c>
      <c r="D439" s="130" t="str">
        <f>IF(Data!$B439= 0, " ",LN(C439))</f>
        <v xml:space="preserve"> </v>
      </c>
      <c r="E439" s="130" t="str">
        <f>IF(Data!$B439= 0, " ",ROW(B439)-1)</f>
        <v xml:space="preserve"> </v>
      </c>
      <c r="F439" s="130" t="str">
        <f>IF(Data!$B439= 0, " ",($C439-$T$5)^2)</f>
        <v xml:space="preserve"> </v>
      </c>
      <c r="G439" s="130" t="str">
        <f>IF(Data!$B439= 0, " ",($C439-$T$5)^3)</f>
        <v xml:space="preserve"> </v>
      </c>
      <c r="H439" s="130" t="str">
        <f>IF(Data!$B439= 0, " ",($C439-$T$5)^4)</f>
        <v xml:space="preserve"> </v>
      </c>
      <c r="I439" s="135" t="str">
        <f>IF(Data!$B439= 0, " ",(D439-$U$5)^2)</f>
        <v xml:space="preserve"> </v>
      </c>
      <c r="J439" s="135" t="str">
        <f>IF(Data!$B439= 0, " ",(D439-$U$5)^3)</f>
        <v xml:space="preserve"> </v>
      </c>
      <c r="K439" s="135" t="str">
        <f>IF(Data!$B439= 0, " ",(E439-0.35)/$T$4)</f>
        <v xml:space="preserve"> </v>
      </c>
      <c r="L439" s="135" t="str">
        <f>IF(Data!$B439= 0, " ",(1-K439))</f>
        <v xml:space="preserve"> </v>
      </c>
      <c r="M439" s="135" t="str">
        <f>IF(Data!$B439= 0, " ",(1-$K439)^2)</f>
        <v xml:space="preserve"> </v>
      </c>
      <c r="N439" s="135" t="str">
        <f>IF(Data!$B439= 0, " ",(1-$K439)^3)</f>
        <v xml:space="preserve"> </v>
      </c>
      <c r="O439" s="136" t="str">
        <f>IF(Data!$B439= 0, " ",($C439*L439))</f>
        <v xml:space="preserve"> </v>
      </c>
      <c r="P439" s="136" t="str">
        <f>IF(Data!$B439= 0, " ",($C439*M439))</f>
        <v xml:space="preserve"> </v>
      </c>
      <c r="Q439" s="136" t="str">
        <f>IF(Data!$B439= 0, " ",($C439*N439))</f>
        <v xml:space="preserve"> </v>
      </c>
    </row>
    <row r="440" spans="2:17">
      <c r="B440" s="130" t="str">
        <f>IF(Data!$B440= 0, " ",Data!B440)</f>
        <v xml:space="preserve"> </v>
      </c>
      <c r="C440" s="130" t="str">
        <f>IF(Data!$B440= 0, " ",Data!C440)</f>
        <v xml:space="preserve"> </v>
      </c>
      <c r="D440" s="130" t="str">
        <f>IF(Data!$B440= 0, " ",LN(C440))</f>
        <v xml:space="preserve"> </v>
      </c>
      <c r="E440" s="130" t="str">
        <f>IF(Data!$B440= 0, " ",ROW(B440)-1)</f>
        <v xml:space="preserve"> </v>
      </c>
      <c r="F440" s="130" t="str">
        <f>IF(Data!$B440= 0, " ",($C440-$T$5)^2)</f>
        <v xml:space="preserve"> </v>
      </c>
      <c r="G440" s="130" t="str">
        <f>IF(Data!$B440= 0, " ",($C440-$T$5)^3)</f>
        <v xml:space="preserve"> </v>
      </c>
      <c r="H440" s="130" t="str">
        <f>IF(Data!$B440= 0, " ",($C440-$T$5)^4)</f>
        <v xml:space="preserve"> </v>
      </c>
      <c r="I440" s="135" t="str">
        <f>IF(Data!$B440= 0, " ",(D440-$U$5)^2)</f>
        <v xml:space="preserve"> </v>
      </c>
      <c r="J440" s="135" t="str">
        <f>IF(Data!$B440= 0, " ",(D440-$U$5)^3)</f>
        <v xml:space="preserve"> </v>
      </c>
      <c r="K440" s="135" t="str">
        <f>IF(Data!$B440= 0, " ",(E440-0.35)/$T$4)</f>
        <v xml:space="preserve"> </v>
      </c>
      <c r="L440" s="135" t="str">
        <f>IF(Data!$B440= 0, " ",(1-K440))</f>
        <v xml:space="preserve"> </v>
      </c>
      <c r="M440" s="135" t="str">
        <f>IF(Data!$B440= 0, " ",(1-$K440)^2)</f>
        <v xml:space="preserve"> </v>
      </c>
      <c r="N440" s="135" t="str">
        <f>IF(Data!$B440= 0, " ",(1-$K440)^3)</f>
        <v xml:space="preserve"> </v>
      </c>
      <c r="O440" s="136" t="str">
        <f>IF(Data!$B440= 0, " ",($C440*L440))</f>
        <v xml:space="preserve"> </v>
      </c>
      <c r="P440" s="136" t="str">
        <f>IF(Data!$B440= 0, " ",($C440*M440))</f>
        <v xml:space="preserve"> </v>
      </c>
      <c r="Q440" s="136" t="str">
        <f>IF(Data!$B440= 0, " ",($C440*N440))</f>
        <v xml:space="preserve"> </v>
      </c>
    </row>
    <row r="441" spans="2:17">
      <c r="B441" s="130" t="str">
        <f>IF(Data!$B441= 0, " ",Data!B441)</f>
        <v xml:space="preserve"> </v>
      </c>
      <c r="C441" s="130" t="str">
        <f>IF(Data!$B441= 0, " ",Data!C441)</f>
        <v xml:space="preserve"> </v>
      </c>
      <c r="D441" s="130" t="str">
        <f>IF(Data!$B441= 0, " ",LN(C441))</f>
        <v xml:space="preserve"> </v>
      </c>
      <c r="E441" s="130" t="str">
        <f>IF(Data!$B441= 0, " ",ROW(B441)-1)</f>
        <v xml:space="preserve"> </v>
      </c>
      <c r="F441" s="130" t="str">
        <f>IF(Data!$B441= 0, " ",($C441-$T$5)^2)</f>
        <v xml:space="preserve"> </v>
      </c>
      <c r="G441" s="130" t="str">
        <f>IF(Data!$B441= 0, " ",($C441-$T$5)^3)</f>
        <v xml:space="preserve"> </v>
      </c>
      <c r="H441" s="130" t="str">
        <f>IF(Data!$B441= 0, " ",($C441-$T$5)^4)</f>
        <v xml:space="preserve"> </v>
      </c>
      <c r="I441" s="135" t="str">
        <f>IF(Data!$B441= 0, " ",(D441-$U$5)^2)</f>
        <v xml:space="preserve"> </v>
      </c>
      <c r="J441" s="135" t="str">
        <f>IF(Data!$B441= 0, " ",(D441-$U$5)^3)</f>
        <v xml:space="preserve"> </v>
      </c>
      <c r="K441" s="135" t="str">
        <f>IF(Data!$B441= 0, " ",(E441-0.35)/$T$4)</f>
        <v xml:space="preserve"> </v>
      </c>
      <c r="L441" s="135" t="str">
        <f>IF(Data!$B441= 0, " ",(1-K441))</f>
        <v xml:space="preserve"> </v>
      </c>
      <c r="M441" s="135" t="str">
        <f>IF(Data!$B441= 0, " ",(1-$K441)^2)</f>
        <v xml:space="preserve"> </v>
      </c>
      <c r="N441" s="135" t="str">
        <f>IF(Data!$B441= 0, " ",(1-$K441)^3)</f>
        <v xml:space="preserve"> </v>
      </c>
      <c r="O441" s="136" t="str">
        <f>IF(Data!$B441= 0, " ",($C441*L441))</f>
        <v xml:space="preserve"> </v>
      </c>
      <c r="P441" s="136" t="str">
        <f>IF(Data!$B441= 0, " ",($C441*M441))</f>
        <v xml:space="preserve"> </v>
      </c>
      <c r="Q441" s="136" t="str">
        <f>IF(Data!$B441= 0, " ",($C441*N441))</f>
        <v xml:space="preserve"> </v>
      </c>
    </row>
    <row r="442" spans="2:17">
      <c r="B442" s="130" t="str">
        <f>IF(Data!$B442= 0, " ",Data!B442)</f>
        <v xml:space="preserve"> </v>
      </c>
      <c r="C442" s="130" t="str">
        <f>IF(Data!$B442= 0, " ",Data!C442)</f>
        <v xml:space="preserve"> </v>
      </c>
      <c r="D442" s="130" t="str">
        <f>IF(Data!$B442= 0, " ",LN(C442))</f>
        <v xml:space="preserve"> </v>
      </c>
      <c r="E442" s="130" t="str">
        <f>IF(Data!$B442= 0, " ",ROW(B442)-1)</f>
        <v xml:space="preserve"> </v>
      </c>
      <c r="F442" s="130" t="str">
        <f>IF(Data!$B442= 0, " ",($C442-$T$5)^2)</f>
        <v xml:space="preserve"> </v>
      </c>
      <c r="G442" s="130" t="str">
        <f>IF(Data!$B442= 0, " ",($C442-$T$5)^3)</f>
        <v xml:space="preserve"> </v>
      </c>
      <c r="H442" s="130" t="str">
        <f>IF(Data!$B442= 0, " ",($C442-$T$5)^4)</f>
        <v xml:space="preserve"> </v>
      </c>
      <c r="I442" s="135" t="str">
        <f>IF(Data!$B442= 0, " ",(D442-$U$5)^2)</f>
        <v xml:space="preserve"> </v>
      </c>
      <c r="J442" s="135" t="str">
        <f>IF(Data!$B442= 0, " ",(D442-$U$5)^3)</f>
        <v xml:space="preserve"> </v>
      </c>
      <c r="K442" s="135" t="str">
        <f>IF(Data!$B442= 0, " ",(E442-0.35)/$T$4)</f>
        <v xml:space="preserve"> </v>
      </c>
      <c r="L442" s="135" t="str">
        <f>IF(Data!$B442= 0, " ",(1-K442))</f>
        <v xml:space="preserve"> </v>
      </c>
      <c r="M442" s="135" t="str">
        <f>IF(Data!$B442= 0, " ",(1-$K442)^2)</f>
        <v xml:space="preserve"> </v>
      </c>
      <c r="N442" s="135" t="str">
        <f>IF(Data!$B442= 0, " ",(1-$K442)^3)</f>
        <v xml:space="preserve"> </v>
      </c>
      <c r="O442" s="136" t="str">
        <f>IF(Data!$B442= 0, " ",($C442*L442))</f>
        <v xml:space="preserve"> </v>
      </c>
      <c r="P442" s="136" t="str">
        <f>IF(Data!$B442= 0, " ",($C442*M442))</f>
        <v xml:space="preserve"> </v>
      </c>
      <c r="Q442" s="136" t="str">
        <f>IF(Data!$B442= 0, " ",($C442*N442))</f>
        <v xml:space="preserve"> </v>
      </c>
    </row>
    <row r="443" spans="2:17">
      <c r="B443" s="130" t="str">
        <f>IF(Data!$B443= 0, " ",Data!B443)</f>
        <v xml:space="preserve"> </v>
      </c>
      <c r="C443" s="130" t="str">
        <f>IF(Data!$B443= 0, " ",Data!C443)</f>
        <v xml:space="preserve"> </v>
      </c>
      <c r="D443" s="130" t="str">
        <f>IF(Data!$B443= 0, " ",LN(C443))</f>
        <v xml:space="preserve"> </v>
      </c>
      <c r="E443" s="130" t="str">
        <f>IF(Data!$B443= 0, " ",ROW(B443)-1)</f>
        <v xml:space="preserve"> </v>
      </c>
      <c r="F443" s="130" t="str">
        <f>IF(Data!$B443= 0, " ",($C443-$T$5)^2)</f>
        <v xml:space="preserve"> </v>
      </c>
      <c r="G443" s="130" t="str">
        <f>IF(Data!$B443= 0, " ",($C443-$T$5)^3)</f>
        <v xml:space="preserve"> </v>
      </c>
      <c r="H443" s="130" t="str">
        <f>IF(Data!$B443= 0, " ",($C443-$T$5)^4)</f>
        <v xml:space="preserve"> </v>
      </c>
      <c r="I443" s="135" t="str">
        <f>IF(Data!$B443= 0, " ",(D443-$U$5)^2)</f>
        <v xml:space="preserve"> </v>
      </c>
      <c r="J443" s="135" t="str">
        <f>IF(Data!$B443= 0, " ",(D443-$U$5)^3)</f>
        <v xml:space="preserve"> </v>
      </c>
      <c r="K443" s="135" t="str">
        <f>IF(Data!$B443= 0, " ",(E443-0.35)/$T$4)</f>
        <v xml:space="preserve"> </v>
      </c>
      <c r="L443" s="135" t="str">
        <f>IF(Data!$B443= 0, " ",(1-K443))</f>
        <v xml:space="preserve"> </v>
      </c>
      <c r="M443" s="135" t="str">
        <f>IF(Data!$B443= 0, " ",(1-$K443)^2)</f>
        <v xml:space="preserve"> </v>
      </c>
      <c r="N443" s="135" t="str">
        <f>IF(Data!$B443= 0, " ",(1-$K443)^3)</f>
        <v xml:space="preserve"> </v>
      </c>
      <c r="O443" s="136" t="str">
        <f>IF(Data!$B443= 0, " ",($C443*L443))</f>
        <v xml:space="preserve"> </v>
      </c>
      <c r="P443" s="136" t="str">
        <f>IF(Data!$B443= 0, " ",($C443*M443))</f>
        <v xml:space="preserve"> </v>
      </c>
      <c r="Q443" s="136" t="str">
        <f>IF(Data!$B443= 0, " ",($C443*N443))</f>
        <v xml:space="preserve"> </v>
      </c>
    </row>
    <row r="444" spans="2:17">
      <c r="B444" s="130" t="str">
        <f>IF(Data!$B444= 0, " ",Data!B444)</f>
        <v xml:space="preserve"> </v>
      </c>
      <c r="C444" s="130" t="str">
        <f>IF(Data!$B444= 0, " ",Data!C444)</f>
        <v xml:space="preserve"> </v>
      </c>
      <c r="D444" s="130" t="str">
        <f>IF(Data!$B444= 0, " ",LN(C444))</f>
        <v xml:space="preserve"> </v>
      </c>
      <c r="E444" s="130" t="str">
        <f>IF(Data!$B444= 0, " ",ROW(B444)-1)</f>
        <v xml:space="preserve"> </v>
      </c>
      <c r="F444" s="130" t="str">
        <f>IF(Data!$B444= 0, " ",($C444-$T$5)^2)</f>
        <v xml:space="preserve"> </v>
      </c>
      <c r="G444" s="130" t="str">
        <f>IF(Data!$B444= 0, " ",($C444-$T$5)^3)</f>
        <v xml:space="preserve"> </v>
      </c>
      <c r="H444" s="130" t="str">
        <f>IF(Data!$B444= 0, " ",($C444-$T$5)^4)</f>
        <v xml:space="preserve"> </v>
      </c>
      <c r="I444" s="135" t="str">
        <f>IF(Data!$B444= 0, " ",(D444-$U$5)^2)</f>
        <v xml:space="preserve"> </v>
      </c>
      <c r="J444" s="135" t="str">
        <f>IF(Data!$B444= 0, " ",(D444-$U$5)^3)</f>
        <v xml:space="preserve"> </v>
      </c>
      <c r="K444" s="135" t="str">
        <f>IF(Data!$B444= 0, " ",(E444-0.35)/$T$4)</f>
        <v xml:space="preserve"> </v>
      </c>
      <c r="L444" s="135" t="str">
        <f>IF(Data!$B444= 0, " ",(1-K444))</f>
        <v xml:space="preserve"> </v>
      </c>
      <c r="M444" s="135" t="str">
        <f>IF(Data!$B444= 0, " ",(1-$K444)^2)</f>
        <v xml:space="preserve"> </v>
      </c>
      <c r="N444" s="135" t="str">
        <f>IF(Data!$B444= 0, " ",(1-$K444)^3)</f>
        <v xml:space="preserve"> </v>
      </c>
      <c r="O444" s="136" t="str">
        <f>IF(Data!$B444= 0, " ",($C444*L444))</f>
        <v xml:space="preserve"> </v>
      </c>
      <c r="P444" s="136" t="str">
        <f>IF(Data!$B444= 0, " ",($C444*M444))</f>
        <v xml:space="preserve"> </v>
      </c>
      <c r="Q444" s="136" t="str">
        <f>IF(Data!$B444= 0, " ",($C444*N444))</f>
        <v xml:space="preserve"> </v>
      </c>
    </row>
    <row r="445" spans="2:17">
      <c r="B445" s="130" t="str">
        <f>IF(Data!$B445= 0, " ",Data!B445)</f>
        <v xml:space="preserve"> </v>
      </c>
      <c r="C445" s="130" t="str">
        <f>IF(Data!$B445= 0, " ",Data!C445)</f>
        <v xml:space="preserve"> </v>
      </c>
      <c r="D445" s="130" t="str">
        <f>IF(Data!$B445= 0, " ",LN(C445))</f>
        <v xml:space="preserve"> </v>
      </c>
      <c r="E445" s="130" t="str">
        <f>IF(Data!$B445= 0, " ",ROW(B445)-1)</f>
        <v xml:space="preserve"> </v>
      </c>
      <c r="F445" s="130" t="str">
        <f>IF(Data!$B445= 0, " ",($C445-$T$5)^2)</f>
        <v xml:space="preserve"> </v>
      </c>
      <c r="G445" s="130" t="str">
        <f>IF(Data!$B445= 0, " ",($C445-$T$5)^3)</f>
        <v xml:space="preserve"> </v>
      </c>
      <c r="H445" s="130" t="str">
        <f>IF(Data!$B445= 0, " ",($C445-$T$5)^4)</f>
        <v xml:space="preserve"> </v>
      </c>
      <c r="I445" s="135" t="str">
        <f>IF(Data!$B445= 0, " ",(D445-$U$5)^2)</f>
        <v xml:space="preserve"> </v>
      </c>
      <c r="J445" s="135" t="str">
        <f>IF(Data!$B445= 0, " ",(D445-$U$5)^3)</f>
        <v xml:space="preserve"> </v>
      </c>
      <c r="K445" s="135" t="str">
        <f>IF(Data!$B445= 0, " ",(E445-0.35)/$T$4)</f>
        <v xml:space="preserve"> </v>
      </c>
      <c r="L445" s="135" t="str">
        <f>IF(Data!$B445= 0, " ",(1-K445))</f>
        <v xml:space="preserve"> </v>
      </c>
      <c r="M445" s="135" t="str">
        <f>IF(Data!$B445= 0, " ",(1-$K445)^2)</f>
        <v xml:space="preserve"> </v>
      </c>
      <c r="N445" s="135" t="str">
        <f>IF(Data!$B445= 0, " ",(1-$K445)^3)</f>
        <v xml:space="preserve"> </v>
      </c>
      <c r="O445" s="136" t="str">
        <f>IF(Data!$B445= 0, " ",($C445*L445))</f>
        <v xml:space="preserve"> </v>
      </c>
      <c r="P445" s="136" t="str">
        <f>IF(Data!$B445= 0, " ",($C445*M445))</f>
        <v xml:space="preserve"> </v>
      </c>
      <c r="Q445" s="136" t="str">
        <f>IF(Data!$B445= 0, " ",($C445*N445))</f>
        <v xml:space="preserve"> </v>
      </c>
    </row>
    <row r="446" spans="2:17">
      <c r="B446" s="130" t="str">
        <f>IF(Data!$B446= 0, " ",Data!B446)</f>
        <v xml:space="preserve"> </v>
      </c>
      <c r="C446" s="130" t="str">
        <f>IF(Data!$B446= 0, " ",Data!C446)</f>
        <v xml:space="preserve"> </v>
      </c>
      <c r="D446" s="130" t="str">
        <f>IF(Data!$B446= 0, " ",LN(C446))</f>
        <v xml:space="preserve"> </v>
      </c>
      <c r="E446" s="130" t="str">
        <f>IF(Data!$B446= 0, " ",ROW(B446)-1)</f>
        <v xml:space="preserve"> </v>
      </c>
      <c r="F446" s="130" t="str">
        <f>IF(Data!$B446= 0, " ",($C446-$T$5)^2)</f>
        <v xml:space="preserve"> </v>
      </c>
      <c r="G446" s="130" t="str">
        <f>IF(Data!$B446= 0, " ",($C446-$T$5)^3)</f>
        <v xml:space="preserve"> </v>
      </c>
      <c r="H446" s="130" t="str">
        <f>IF(Data!$B446= 0, " ",($C446-$T$5)^4)</f>
        <v xml:space="preserve"> </v>
      </c>
      <c r="I446" s="135" t="str">
        <f>IF(Data!$B446= 0, " ",(D446-$U$5)^2)</f>
        <v xml:space="preserve"> </v>
      </c>
      <c r="J446" s="135" t="str">
        <f>IF(Data!$B446= 0, " ",(D446-$U$5)^3)</f>
        <v xml:space="preserve"> </v>
      </c>
      <c r="K446" s="135" t="str">
        <f>IF(Data!$B446= 0, " ",(E446-0.35)/$T$4)</f>
        <v xml:space="preserve"> </v>
      </c>
      <c r="L446" s="135" t="str">
        <f>IF(Data!$B446= 0, " ",(1-K446))</f>
        <v xml:space="preserve"> </v>
      </c>
      <c r="M446" s="135" t="str">
        <f>IF(Data!$B446= 0, " ",(1-$K446)^2)</f>
        <v xml:space="preserve"> </v>
      </c>
      <c r="N446" s="135" t="str">
        <f>IF(Data!$B446= 0, " ",(1-$K446)^3)</f>
        <v xml:space="preserve"> </v>
      </c>
      <c r="O446" s="136" t="str">
        <f>IF(Data!$B446= 0, " ",($C446*L446))</f>
        <v xml:space="preserve"> </v>
      </c>
      <c r="P446" s="136" t="str">
        <f>IF(Data!$B446= 0, " ",($C446*M446))</f>
        <v xml:space="preserve"> </v>
      </c>
      <c r="Q446" s="136" t="str">
        <f>IF(Data!$B446= 0, " ",($C446*N446))</f>
        <v xml:space="preserve"> </v>
      </c>
    </row>
    <row r="447" spans="2:17">
      <c r="B447" s="130" t="str">
        <f>IF(Data!$B447= 0, " ",Data!B447)</f>
        <v xml:space="preserve"> </v>
      </c>
      <c r="C447" s="130" t="str">
        <f>IF(Data!$B447= 0, " ",Data!C447)</f>
        <v xml:space="preserve"> </v>
      </c>
      <c r="D447" s="130" t="str">
        <f>IF(Data!$B447= 0, " ",LN(C447))</f>
        <v xml:space="preserve"> </v>
      </c>
      <c r="E447" s="130" t="str">
        <f>IF(Data!$B447= 0, " ",ROW(B447)-1)</f>
        <v xml:space="preserve"> </v>
      </c>
      <c r="F447" s="130" t="str">
        <f>IF(Data!$B447= 0, " ",($C447-$T$5)^2)</f>
        <v xml:space="preserve"> </v>
      </c>
      <c r="G447" s="130" t="str">
        <f>IF(Data!$B447= 0, " ",($C447-$T$5)^3)</f>
        <v xml:space="preserve"> </v>
      </c>
      <c r="H447" s="130" t="str">
        <f>IF(Data!$B447= 0, " ",($C447-$T$5)^4)</f>
        <v xml:space="preserve"> </v>
      </c>
      <c r="I447" s="135" t="str">
        <f>IF(Data!$B447= 0, " ",(D447-$U$5)^2)</f>
        <v xml:space="preserve"> </v>
      </c>
      <c r="J447" s="135" t="str">
        <f>IF(Data!$B447= 0, " ",(D447-$U$5)^3)</f>
        <v xml:space="preserve"> </v>
      </c>
      <c r="K447" s="135" t="str">
        <f>IF(Data!$B447= 0, " ",(E447-0.35)/$T$4)</f>
        <v xml:space="preserve"> </v>
      </c>
      <c r="L447" s="135" t="str">
        <f>IF(Data!$B447= 0, " ",(1-K447))</f>
        <v xml:space="preserve"> </v>
      </c>
      <c r="M447" s="135" t="str">
        <f>IF(Data!$B447= 0, " ",(1-$K447)^2)</f>
        <v xml:space="preserve"> </v>
      </c>
      <c r="N447" s="135" t="str">
        <f>IF(Data!$B447= 0, " ",(1-$K447)^3)</f>
        <v xml:space="preserve"> </v>
      </c>
      <c r="O447" s="136" t="str">
        <f>IF(Data!$B447= 0, " ",($C447*L447))</f>
        <v xml:space="preserve"> </v>
      </c>
      <c r="P447" s="136" t="str">
        <f>IF(Data!$B447= 0, " ",($C447*M447))</f>
        <v xml:space="preserve"> </v>
      </c>
      <c r="Q447" s="136" t="str">
        <f>IF(Data!$B447= 0, " ",($C447*N447))</f>
        <v xml:space="preserve"> </v>
      </c>
    </row>
    <row r="448" spans="2:17">
      <c r="B448" s="130" t="str">
        <f>IF(Data!$B448= 0, " ",Data!B448)</f>
        <v xml:space="preserve"> </v>
      </c>
      <c r="C448" s="130" t="str">
        <f>IF(Data!$B448= 0, " ",Data!C448)</f>
        <v xml:space="preserve"> </v>
      </c>
      <c r="D448" s="130" t="str">
        <f>IF(Data!$B448= 0, " ",LN(C448))</f>
        <v xml:space="preserve"> </v>
      </c>
      <c r="E448" s="130" t="str">
        <f>IF(Data!$B448= 0, " ",ROW(B448)-1)</f>
        <v xml:space="preserve"> </v>
      </c>
      <c r="F448" s="130" t="str">
        <f>IF(Data!$B448= 0, " ",($C448-$T$5)^2)</f>
        <v xml:space="preserve"> </v>
      </c>
      <c r="G448" s="130" t="str">
        <f>IF(Data!$B448= 0, " ",($C448-$T$5)^3)</f>
        <v xml:space="preserve"> </v>
      </c>
      <c r="H448" s="130" t="str">
        <f>IF(Data!$B448= 0, " ",($C448-$T$5)^4)</f>
        <v xml:space="preserve"> </v>
      </c>
      <c r="I448" s="135" t="str">
        <f>IF(Data!$B448= 0, " ",(D448-$U$5)^2)</f>
        <v xml:space="preserve"> </v>
      </c>
      <c r="J448" s="135" t="str">
        <f>IF(Data!$B448= 0, " ",(D448-$U$5)^3)</f>
        <v xml:space="preserve"> </v>
      </c>
      <c r="K448" s="135" t="str">
        <f>IF(Data!$B448= 0, " ",(E448-0.35)/$T$4)</f>
        <v xml:space="preserve"> </v>
      </c>
      <c r="L448" s="135" t="str">
        <f>IF(Data!$B448= 0, " ",(1-K448))</f>
        <v xml:space="preserve"> </v>
      </c>
      <c r="M448" s="135" t="str">
        <f>IF(Data!$B448= 0, " ",(1-$K448)^2)</f>
        <v xml:space="preserve"> </v>
      </c>
      <c r="N448" s="135" t="str">
        <f>IF(Data!$B448= 0, " ",(1-$K448)^3)</f>
        <v xml:space="preserve"> </v>
      </c>
      <c r="O448" s="136" t="str">
        <f>IF(Data!$B448= 0, " ",($C448*L448))</f>
        <v xml:space="preserve"> </v>
      </c>
      <c r="P448" s="136" t="str">
        <f>IF(Data!$B448= 0, " ",($C448*M448))</f>
        <v xml:space="preserve"> </v>
      </c>
      <c r="Q448" s="136" t="str">
        <f>IF(Data!$B448= 0, " ",($C448*N448))</f>
        <v xml:space="preserve"> </v>
      </c>
    </row>
    <row r="449" spans="2:17">
      <c r="B449" s="130" t="str">
        <f>IF(Data!$B449= 0, " ",Data!B449)</f>
        <v xml:space="preserve"> </v>
      </c>
      <c r="C449" s="130" t="str">
        <f>IF(Data!$B449= 0, " ",Data!C449)</f>
        <v xml:space="preserve"> </v>
      </c>
      <c r="D449" s="130" t="str">
        <f>IF(Data!$B449= 0, " ",LN(C449))</f>
        <v xml:space="preserve"> </v>
      </c>
      <c r="E449" s="130" t="str">
        <f>IF(Data!$B449= 0, " ",ROW(B449)-1)</f>
        <v xml:space="preserve"> </v>
      </c>
      <c r="F449" s="130" t="str">
        <f>IF(Data!$B449= 0, " ",($C449-$T$5)^2)</f>
        <v xml:space="preserve"> </v>
      </c>
      <c r="G449" s="130" t="str">
        <f>IF(Data!$B449= 0, " ",($C449-$T$5)^3)</f>
        <v xml:space="preserve"> </v>
      </c>
      <c r="H449" s="130" t="str">
        <f>IF(Data!$B449= 0, " ",($C449-$T$5)^4)</f>
        <v xml:space="preserve"> </v>
      </c>
      <c r="I449" s="135" t="str">
        <f>IF(Data!$B449= 0, " ",(D449-$U$5)^2)</f>
        <v xml:space="preserve"> </v>
      </c>
      <c r="J449" s="135" t="str">
        <f>IF(Data!$B449= 0, " ",(D449-$U$5)^3)</f>
        <v xml:space="preserve"> </v>
      </c>
      <c r="K449" s="135" t="str">
        <f>IF(Data!$B449= 0, " ",(E449-0.35)/$T$4)</f>
        <v xml:space="preserve"> </v>
      </c>
      <c r="L449" s="135" t="str">
        <f>IF(Data!$B449= 0, " ",(1-K449))</f>
        <v xml:space="preserve"> </v>
      </c>
      <c r="M449" s="135" t="str">
        <f>IF(Data!$B449= 0, " ",(1-$K449)^2)</f>
        <v xml:space="preserve"> </v>
      </c>
      <c r="N449" s="135" t="str">
        <f>IF(Data!$B449= 0, " ",(1-$K449)^3)</f>
        <v xml:space="preserve"> </v>
      </c>
      <c r="O449" s="136" t="str">
        <f>IF(Data!$B449= 0, " ",($C449*L449))</f>
        <v xml:space="preserve"> </v>
      </c>
      <c r="P449" s="136" t="str">
        <f>IF(Data!$B449= 0, " ",($C449*M449))</f>
        <v xml:space="preserve"> </v>
      </c>
      <c r="Q449" s="136" t="str">
        <f>IF(Data!$B449= 0, " ",($C449*N449))</f>
        <v xml:space="preserve"> </v>
      </c>
    </row>
    <row r="450" spans="2:17">
      <c r="B450" s="130" t="str">
        <f>IF(Data!$B450= 0, " ",Data!B450)</f>
        <v xml:space="preserve"> </v>
      </c>
      <c r="C450" s="130" t="str">
        <f>IF(Data!$B450= 0, " ",Data!C450)</f>
        <v xml:space="preserve"> </v>
      </c>
      <c r="D450" s="130" t="str">
        <f>IF(Data!$B450= 0, " ",LN(C450))</f>
        <v xml:space="preserve"> </v>
      </c>
      <c r="E450" s="130" t="str">
        <f>IF(Data!$B450= 0, " ",ROW(B450)-1)</f>
        <v xml:space="preserve"> </v>
      </c>
      <c r="F450" s="130" t="str">
        <f>IF(Data!$B450= 0, " ",($C450-$T$5)^2)</f>
        <v xml:space="preserve"> </v>
      </c>
      <c r="G450" s="130" t="str">
        <f>IF(Data!$B450= 0, " ",($C450-$T$5)^3)</f>
        <v xml:space="preserve"> </v>
      </c>
      <c r="H450" s="130" t="str">
        <f>IF(Data!$B450= 0, " ",($C450-$T$5)^4)</f>
        <v xml:space="preserve"> </v>
      </c>
      <c r="I450" s="135" t="str">
        <f>IF(Data!$B450= 0, " ",(D450-$U$5)^2)</f>
        <v xml:space="preserve"> </v>
      </c>
      <c r="J450" s="135" t="str">
        <f>IF(Data!$B450= 0, " ",(D450-$U$5)^3)</f>
        <v xml:space="preserve"> </v>
      </c>
      <c r="K450" s="135" t="str">
        <f>IF(Data!$B450= 0, " ",(E450-0.35)/$T$4)</f>
        <v xml:space="preserve"> </v>
      </c>
      <c r="L450" s="135" t="str">
        <f>IF(Data!$B450= 0, " ",(1-K450))</f>
        <v xml:space="preserve"> </v>
      </c>
      <c r="M450" s="135" t="str">
        <f>IF(Data!$B450= 0, " ",(1-$K450)^2)</f>
        <v xml:space="preserve"> </v>
      </c>
      <c r="N450" s="135" t="str">
        <f>IF(Data!$B450= 0, " ",(1-$K450)^3)</f>
        <v xml:space="preserve"> </v>
      </c>
      <c r="O450" s="136" t="str">
        <f>IF(Data!$B450= 0, " ",($C450*L450))</f>
        <v xml:space="preserve"> </v>
      </c>
      <c r="P450" s="136" t="str">
        <f>IF(Data!$B450= 0, " ",($C450*M450))</f>
        <v xml:space="preserve"> </v>
      </c>
      <c r="Q450" s="136" t="str">
        <f>IF(Data!$B450= 0, " ",($C450*N450))</f>
        <v xml:space="preserve"> </v>
      </c>
    </row>
    <row r="451" spans="2:17">
      <c r="B451" s="130" t="str">
        <f>IF(Data!$B451= 0, " ",Data!B451)</f>
        <v xml:space="preserve"> </v>
      </c>
      <c r="C451" s="130" t="str">
        <f>IF(Data!$B451= 0, " ",Data!C451)</f>
        <v xml:space="preserve"> </v>
      </c>
      <c r="D451" s="130" t="str">
        <f>IF(Data!$B451= 0, " ",LN(C451))</f>
        <v xml:space="preserve"> </v>
      </c>
      <c r="E451" s="130" t="str">
        <f>IF(Data!$B451= 0, " ",ROW(B451)-1)</f>
        <v xml:space="preserve"> </v>
      </c>
      <c r="F451" s="130" t="str">
        <f>IF(Data!$B451= 0, " ",($C451-$T$5)^2)</f>
        <v xml:space="preserve"> </v>
      </c>
      <c r="G451" s="130" t="str">
        <f>IF(Data!$B451= 0, " ",($C451-$T$5)^3)</f>
        <v xml:space="preserve"> </v>
      </c>
      <c r="H451" s="130" t="str">
        <f>IF(Data!$B451= 0, " ",($C451-$T$5)^4)</f>
        <v xml:space="preserve"> </v>
      </c>
      <c r="I451" s="135" t="str">
        <f>IF(Data!$B451= 0, " ",(D451-$U$5)^2)</f>
        <v xml:space="preserve"> </v>
      </c>
      <c r="J451" s="135" t="str">
        <f>IF(Data!$B451= 0, " ",(D451-$U$5)^3)</f>
        <v xml:space="preserve"> </v>
      </c>
      <c r="K451" s="135" t="str">
        <f>IF(Data!$B451= 0, " ",(E451-0.35)/$T$4)</f>
        <v xml:space="preserve"> </v>
      </c>
      <c r="L451" s="135" t="str">
        <f>IF(Data!$B451= 0, " ",(1-K451))</f>
        <v xml:space="preserve"> </v>
      </c>
      <c r="M451" s="135" t="str">
        <f>IF(Data!$B451= 0, " ",(1-$K451)^2)</f>
        <v xml:space="preserve"> </v>
      </c>
      <c r="N451" s="135" t="str">
        <f>IF(Data!$B451= 0, " ",(1-$K451)^3)</f>
        <v xml:space="preserve"> </v>
      </c>
      <c r="O451" s="136" t="str">
        <f>IF(Data!$B451= 0, " ",($C451*L451))</f>
        <v xml:space="preserve"> </v>
      </c>
      <c r="P451" s="136" t="str">
        <f>IF(Data!$B451= 0, " ",($C451*M451))</f>
        <v xml:space="preserve"> </v>
      </c>
      <c r="Q451" s="136" t="str">
        <f>IF(Data!$B451= 0, " ",($C451*N451))</f>
        <v xml:space="preserve"> </v>
      </c>
    </row>
    <row r="452" spans="2:17">
      <c r="B452" s="130" t="str">
        <f>IF(Data!$B452= 0, " ",Data!B452)</f>
        <v xml:space="preserve"> </v>
      </c>
      <c r="C452" s="130" t="str">
        <f>IF(Data!$B452= 0, " ",Data!C452)</f>
        <v xml:space="preserve"> </v>
      </c>
      <c r="D452" s="130" t="str">
        <f>IF(Data!$B452= 0, " ",LN(C452))</f>
        <v xml:space="preserve"> </v>
      </c>
      <c r="E452" s="130" t="str">
        <f>IF(Data!$B452= 0, " ",ROW(B452)-1)</f>
        <v xml:space="preserve"> </v>
      </c>
      <c r="F452" s="130" t="str">
        <f>IF(Data!$B452= 0, " ",($C452-$T$5)^2)</f>
        <v xml:space="preserve"> </v>
      </c>
      <c r="G452" s="130" t="str">
        <f>IF(Data!$B452= 0, " ",($C452-$T$5)^3)</f>
        <v xml:space="preserve"> </v>
      </c>
      <c r="H452" s="130" t="str">
        <f>IF(Data!$B452= 0, " ",($C452-$T$5)^4)</f>
        <v xml:space="preserve"> </v>
      </c>
      <c r="I452" s="135" t="str">
        <f>IF(Data!$B452= 0, " ",(D452-$U$5)^2)</f>
        <v xml:space="preserve"> </v>
      </c>
      <c r="J452" s="135" t="str">
        <f>IF(Data!$B452= 0, " ",(D452-$U$5)^3)</f>
        <v xml:space="preserve"> </v>
      </c>
      <c r="K452" s="135" t="str">
        <f>IF(Data!$B452= 0, " ",(E452-0.35)/$T$4)</f>
        <v xml:space="preserve"> </v>
      </c>
      <c r="L452" s="135" t="str">
        <f>IF(Data!$B452= 0, " ",(1-K452))</f>
        <v xml:space="preserve"> </v>
      </c>
      <c r="M452" s="135" t="str">
        <f>IF(Data!$B452= 0, " ",(1-$K452)^2)</f>
        <v xml:space="preserve"> </v>
      </c>
      <c r="N452" s="135" t="str">
        <f>IF(Data!$B452= 0, " ",(1-$K452)^3)</f>
        <v xml:space="preserve"> </v>
      </c>
      <c r="O452" s="136" t="str">
        <f>IF(Data!$B452= 0, " ",($C452*L452))</f>
        <v xml:space="preserve"> </v>
      </c>
      <c r="P452" s="136" t="str">
        <f>IF(Data!$B452= 0, " ",($C452*M452))</f>
        <v xml:space="preserve"> </v>
      </c>
      <c r="Q452" s="136" t="str">
        <f>IF(Data!$B452= 0, " ",($C452*N452))</f>
        <v xml:space="preserve"> </v>
      </c>
    </row>
    <row r="453" spans="2:17">
      <c r="B453" s="130" t="str">
        <f>IF(Data!$B453= 0, " ",Data!B453)</f>
        <v xml:space="preserve"> </v>
      </c>
      <c r="C453" s="130" t="str">
        <f>IF(Data!$B453= 0, " ",Data!C453)</f>
        <v xml:space="preserve"> </v>
      </c>
      <c r="D453" s="130" t="str">
        <f>IF(Data!$B453= 0, " ",LN(C453))</f>
        <v xml:space="preserve"> </v>
      </c>
      <c r="E453" s="130" t="str">
        <f>IF(Data!$B453= 0, " ",ROW(B453)-1)</f>
        <v xml:space="preserve"> </v>
      </c>
      <c r="F453" s="130" t="str">
        <f>IF(Data!$B453= 0, " ",($C453-$T$5)^2)</f>
        <v xml:space="preserve"> </v>
      </c>
      <c r="G453" s="130" t="str">
        <f>IF(Data!$B453= 0, " ",($C453-$T$5)^3)</f>
        <v xml:space="preserve"> </v>
      </c>
      <c r="H453" s="130" t="str">
        <f>IF(Data!$B453= 0, " ",($C453-$T$5)^4)</f>
        <v xml:space="preserve"> </v>
      </c>
      <c r="I453" s="135" t="str">
        <f>IF(Data!$B453= 0, " ",(D453-$U$5)^2)</f>
        <v xml:space="preserve"> </v>
      </c>
      <c r="J453" s="135" t="str">
        <f>IF(Data!$B453= 0, " ",(D453-$U$5)^3)</f>
        <v xml:space="preserve"> </v>
      </c>
      <c r="K453" s="135" t="str">
        <f>IF(Data!$B453= 0, " ",(E453-0.35)/$T$4)</f>
        <v xml:space="preserve"> </v>
      </c>
      <c r="L453" s="135" t="str">
        <f>IF(Data!$B453= 0, " ",(1-K453))</f>
        <v xml:space="preserve"> </v>
      </c>
      <c r="M453" s="135" t="str">
        <f>IF(Data!$B453= 0, " ",(1-$K453)^2)</f>
        <v xml:space="preserve"> </v>
      </c>
      <c r="N453" s="135" t="str">
        <f>IF(Data!$B453= 0, " ",(1-$K453)^3)</f>
        <v xml:space="preserve"> </v>
      </c>
      <c r="O453" s="136" t="str">
        <f>IF(Data!$B453= 0, " ",($C453*L453))</f>
        <v xml:space="preserve"> </v>
      </c>
      <c r="P453" s="136" t="str">
        <f>IF(Data!$B453= 0, " ",($C453*M453))</f>
        <v xml:space="preserve"> </v>
      </c>
      <c r="Q453" s="136" t="str">
        <f>IF(Data!$B453= 0, " ",($C453*N453))</f>
        <v xml:space="preserve"> </v>
      </c>
    </row>
    <row r="454" spans="2:17">
      <c r="B454" s="130" t="str">
        <f>IF(Data!$B454= 0, " ",Data!B454)</f>
        <v xml:space="preserve"> </v>
      </c>
      <c r="C454" s="130" t="str">
        <f>IF(Data!$B454= 0, " ",Data!C454)</f>
        <v xml:space="preserve"> </v>
      </c>
      <c r="D454" s="130" t="str">
        <f>IF(Data!$B454= 0, " ",LN(C454))</f>
        <v xml:space="preserve"> </v>
      </c>
      <c r="E454" s="130" t="str">
        <f>IF(Data!$B454= 0, " ",ROW(B454)-1)</f>
        <v xml:space="preserve"> </v>
      </c>
      <c r="F454" s="130" t="str">
        <f>IF(Data!$B454= 0, " ",($C454-$T$5)^2)</f>
        <v xml:space="preserve"> </v>
      </c>
      <c r="G454" s="130" t="str">
        <f>IF(Data!$B454= 0, " ",($C454-$T$5)^3)</f>
        <v xml:space="preserve"> </v>
      </c>
      <c r="H454" s="130" t="str">
        <f>IF(Data!$B454= 0, " ",($C454-$T$5)^4)</f>
        <v xml:space="preserve"> </v>
      </c>
      <c r="I454" s="135" t="str">
        <f>IF(Data!$B454= 0, " ",(D454-$U$5)^2)</f>
        <v xml:space="preserve"> </v>
      </c>
      <c r="J454" s="135" t="str">
        <f>IF(Data!$B454= 0, " ",(D454-$U$5)^3)</f>
        <v xml:space="preserve"> </v>
      </c>
      <c r="K454" s="135" t="str">
        <f>IF(Data!$B454= 0, " ",(E454-0.35)/$T$4)</f>
        <v xml:space="preserve"> </v>
      </c>
      <c r="L454" s="135" t="str">
        <f>IF(Data!$B454= 0, " ",(1-K454))</f>
        <v xml:space="preserve"> </v>
      </c>
      <c r="M454" s="135" t="str">
        <f>IF(Data!$B454= 0, " ",(1-$K454)^2)</f>
        <v xml:space="preserve"> </v>
      </c>
      <c r="N454" s="135" t="str">
        <f>IF(Data!$B454= 0, " ",(1-$K454)^3)</f>
        <v xml:space="preserve"> </v>
      </c>
      <c r="O454" s="136" t="str">
        <f>IF(Data!$B454= 0, " ",($C454*L454))</f>
        <v xml:space="preserve"> </v>
      </c>
      <c r="P454" s="136" t="str">
        <f>IF(Data!$B454= 0, " ",($C454*M454))</f>
        <v xml:space="preserve"> </v>
      </c>
      <c r="Q454" s="136" t="str">
        <f>IF(Data!$B454= 0, " ",($C454*N454))</f>
        <v xml:space="preserve"> </v>
      </c>
    </row>
    <row r="455" spans="2:17">
      <c r="B455" s="130" t="str">
        <f>IF(Data!$B455= 0, " ",Data!B455)</f>
        <v xml:space="preserve"> </v>
      </c>
      <c r="C455" s="130" t="str">
        <f>IF(Data!$B455= 0, " ",Data!C455)</f>
        <v xml:space="preserve"> </v>
      </c>
      <c r="D455" s="130" t="str">
        <f>IF(Data!$B455= 0, " ",LN(C455))</f>
        <v xml:space="preserve"> </v>
      </c>
      <c r="E455" s="130" t="str">
        <f>IF(Data!$B455= 0, " ",ROW(B455)-1)</f>
        <v xml:space="preserve"> </v>
      </c>
      <c r="F455" s="130" t="str">
        <f>IF(Data!$B455= 0, " ",($C455-$T$5)^2)</f>
        <v xml:space="preserve"> </v>
      </c>
      <c r="G455" s="130" t="str">
        <f>IF(Data!$B455= 0, " ",($C455-$T$5)^3)</f>
        <v xml:space="preserve"> </v>
      </c>
      <c r="H455" s="130" t="str">
        <f>IF(Data!$B455= 0, " ",($C455-$T$5)^4)</f>
        <v xml:space="preserve"> </v>
      </c>
      <c r="I455" s="135" t="str">
        <f>IF(Data!$B455= 0, " ",(D455-$U$5)^2)</f>
        <v xml:space="preserve"> </v>
      </c>
      <c r="J455" s="135" t="str">
        <f>IF(Data!$B455= 0, " ",(D455-$U$5)^3)</f>
        <v xml:space="preserve"> </v>
      </c>
      <c r="K455" s="135" t="str">
        <f>IF(Data!$B455= 0, " ",(E455-0.35)/$T$4)</f>
        <v xml:space="preserve"> </v>
      </c>
      <c r="L455" s="135" t="str">
        <f>IF(Data!$B455= 0, " ",(1-K455))</f>
        <v xml:space="preserve"> </v>
      </c>
      <c r="M455" s="135" t="str">
        <f>IF(Data!$B455= 0, " ",(1-$K455)^2)</f>
        <v xml:space="preserve"> </v>
      </c>
      <c r="N455" s="135" t="str">
        <f>IF(Data!$B455= 0, " ",(1-$K455)^3)</f>
        <v xml:space="preserve"> </v>
      </c>
      <c r="O455" s="136" t="str">
        <f>IF(Data!$B455= 0, " ",($C455*L455))</f>
        <v xml:space="preserve"> </v>
      </c>
      <c r="P455" s="136" t="str">
        <f>IF(Data!$B455= 0, " ",($C455*M455))</f>
        <v xml:space="preserve"> </v>
      </c>
      <c r="Q455" s="136" t="str">
        <f>IF(Data!$B455= 0, " ",($C455*N455))</f>
        <v xml:space="preserve"> </v>
      </c>
    </row>
    <row r="456" spans="2:17">
      <c r="B456" s="130" t="str">
        <f>IF(Data!$B456= 0, " ",Data!B456)</f>
        <v xml:space="preserve"> </v>
      </c>
      <c r="C456" s="130" t="str">
        <f>IF(Data!$B456= 0, " ",Data!C456)</f>
        <v xml:space="preserve"> </v>
      </c>
      <c r="D456" s="130" t="str">
        <f>IF(Data!$B456= 0, " ",LN(C456))</f>
        <v xml:space="preserve"> </v>
      </c>
      <c r="E456" s="130" t="str">
        <f>IF(Data!$B456= 0, " ",ROW(B456)-1)</f>
        <v xml:space="preserve"> </v>
      </c>
      <c r="F456" s="130" t="str">
        <f>IF(Data!$B456= 0, " ",($C456-$T$5)^2)</f>
        <v xml:space="preserve"> </v>
      </c>
      <c r="G456" s="130" t="str">
        <f>IF(Data!$B456= 0, " ",($C456-$T$5)^3)</f>
        <v xml:space="preserve"> </v>
      </c>
      <c r="H456" s="130" t="str">
        <f>IF(Data!$B456= 0, " ",($C456-$T$5)^4)</f>
        <v xml:space="preserve"> </v>
      </c>
      <c r="I456" s="135" t="str">
        <f>IF(Data!$B456= 0, " ",(D456-$U$5)^2)</f>
        <v xml:space="preserve"> </v>
      </c>
      <c r="J456" s="135" t="str">
        <f>IF(Data!$B456= 0, " ",(D456-$U$5)^3)</f>
        <v xml:space="preserve"> </v>
      </c>
      <c r="K456" s="135" t="str">
        <f>IF(Data!$B456= 0, " ",(E456-0.35)/$T$4)</f>
        <v xml:space="preserve"> </v>
      </c>
      <c r="L456" s="135" t="str">
        <f>IF(Data!$B456= 0, " ",(1-K456))</f>
        <v xml:space="preserve"> </v>
      </c>
      <c r="M456" s="135" t="str">
        <f>IF(Data!$B456= 0, " ",(1-$K456)^2)</f>
        <v xml:space="preserve"> </v>
      </c>
      <c r="N456" s="135" t="str">
        <f>IF(Data!$B456= 0, " ",(1-$K456)^3)</f>
        <v xml:space="preserve"> </v>
      </c>
      <c r="O456" s="136" t="str">
        <f>IF(Data!$B456= 0, " ",($C456*L456))</f>
        <v xml:space="preserve"> </v>
      </c>
      <c r="P456" s="136" t="str">
        <f>IF(Data!$B456= 0, " ",($C456*M456))</f>
        <v xml:space="preserve"> </v>
      </c>
      <c r="Q456" s="136" t="str">
        <f>IF(Data!$B456= 0, " ",($C456*N456))</f>
        <v xml:space="preserve"> </v>
      </c>
    </row>
    <row r="457" spans="2:17">
      <c r="B457" s="130" t="str">
        <f>IF(Data!$B457= 0, " ",Data!B457)</f>
        <v xml:space="preserve"> </v>
      </c>
      <c r="C457" s="130" t="str">
        <f>IF(Data!$B457= 0, " ",Data!C457)</f>
        <v xml:space="preserve"> </v>
      </c>
      <c r="D457" s="130" t="str">
        <f>IF(Data!$B457= 0, " ",LN(C457))</f>
        <v xml:space="preserve"> </v>
      </c>
      <c r="E457" s="130" t="str">
        <f>IF(Data!$B457= 0, " ",ROW(B457)-1)</f>
        <v xml:space="preserve"> </v>
      </c>
      <c r="F457" s="130" t="str">
        <f>IF(Data!$B457= 0, " ",($C457-$T$5)^2)</f>
        <v xml:space="preserve"> </v>
      </c>
      <c r="G457" s="130" t="str">
        <f>IF(Data!$B457= 0, " ",($C457-$T$5)^3)</f>
        <v xml:space="preserve"> </v>
      </c>
      <c r="H457" s="130" t="str">
        <f>IF(Data!$B457= 0, " ",($C457-$T$5)^4)</f>
        <v xml:space="preserve"> </v>
      </c>
      <c r="I457" s="135" t="str">
        <f>IF(Data!$B457= 0, " ",(D457-$U$5)^2)</f>
        <v xml:space="preserve"> </v>
      </c>
      <c r="J457" s="135" t="str">
        <f>IF(Data!$B457= 0, " ",(D457-$U$5)^3)</f>
        <v xml:space="preserve"> </v>
      </c>
      <c r="K457" s="135" t="str">
        <f>IF(Data!$B457= 0, " ",(E457-0.35)/$T$4)</f>
        <v xml:space="preserve"> </v>
      </c>
      <c r="L457" s="135" t="str">
        <f>IF(Data!$B457= 0, " ",(1-K457))</f>
        <v xml:space="preserve"> </v>
      </c>
      <c r="M457" s="135" t="str">
        <f>IF(Data!$B457= 0, " ",(1-$K457)^2)</f>
        <v xml:space="preserve"> </v>
      </c>
      <c r="N457" s="135" t="str">
        <f>IF(Data!$B457= 0, " ",(1-$K457)^3)</f>
        <v xml:space="preserve"> </v>
      </c>
      <c r="O457" s="136" t="str">
        <f>IF(Data!$B457= 0, " ",($C457*L457))</f>
        <v xml:space="preserve"> </v>
      </c>
      <c r="P457" s="136" t="str">
        <f>IF(Data!$B457= 0, " ",($C457*M457))</f>
        <v xml:space="preserve"> </v>
      </c>
      <c r="Q457" s="136" t="str">
        <f>IF(Data!$B457= 0, " ",($C457*N457))</f>
        <v xml:space="preserve"> </v>
      </c>
    </row>
    <row r="458" spans="2:17">
      <c r="B458" s="130" t="str">
        <f>IF(Data!$B458= 0, " ",Data!B458)</f>
        <v xml:space="preserve"> </v>
      </c>
      <c r="C458" s="130" t="str">
        <f>IF(Data!$B458= 0, " ",Data!C458)</f>
        <v xml:space="preserve"> </v>
      </c>
      <c r="D458" s="130" t="str">
        <f>IF(Data!$B458= 0, " ",LN(C458))</f>
        <v xml:space="preserve"> </v>
      </c>
      <c r="E458" s="130" t="str">
        <f>IF(Data!$B458= 0, " ",ROW(B458)-1)</f>
        <v xml:space="preserve"> </v>
      </c>
      <c r="F458" s="130" t="str">
        <f>IF(Data!$B458= 0, " ",($C458-$T$5)^2)</f>
        <v xml:space="preserve"> </v>
      </c>
      <c r="G458" s="130" t="str">
        <f>IF(Data!$B458= 0, " ",($C458-$T$5)^3)</f>
        <v xml:space="preserve"> </v>
      </c>
      <c r="H458" s="130" t="str">
        <f>IF(Data!$B458= 0, " ",($C458-$T$5)^4)</f>
        <v xml:space="preserve"> </v>
      </c>
      <c r="I458" s="135" t="str">
        <f>IF(Data!$B458= 0, " ",(D458-$U$5)^2)</f>
        <v xml:space="preserve"> </v>
      </c>
      <c r="J458" s="135" t="str">
        <f>IF(Data!$B458= 0, " ",(D458-$U$5)^3)</f>
        <v xml:space="preserve"> </v>
      </c>
      <c r="K458" s="135" t="str">
        <f>IF(Data!$B458= 0, " ",(E458-0.35)/$T$4)</f>
        <v xml:space="preserve"> </v>
      </c>
      <c r="L458" s="135" t="str">
        <f>IF(Data!$B458= 0, " ",(1-K458))</f>
        <v xml:space="preserve"> </v>
      </c>
      <c r="M458" s="135" t="str">
        <f>IF(Data!$B458= 0, " ",(1-$K458)^2)</f>
        <v xml:space="preserve"> </v>
      </c>
      <c r="N458" s="135" t="str">
        <f>IF(Data!$B458= 0, " ",(1-$K458)^3)</f>
        <v xml:space="preserve"> </v>
      </c>
      <c r="O458" s="136" t="str">
        <f>IF(Data!$B458= 0, " ",($C458*L458))</f>
        <v xml:space="preserve"> </v>
      </c>
      <c r="P458" s="136" t="str">
        <f>IF(Data!$B458= 0, " ",($C458*M458))</f>
        <v xml:space="preserve"> </v>
      </c>
      <c r="Q458" s="136" t="str">
        <f>IF(Data!$B458= 0, " ",($C458*N458))</f>
        <v xml:space="preserve"> </v>
      </c>
    </row>
    <row r="459" spans="2:17">
      <c r="B459" s="130" t="str">
        <f>IF(Data!$B459= 0, " ",Data!B459)</f>
        <v xml:space="preserve"> </v>
      </c>
      <c r="C459" s="130" t="str">
        <f>IF(Data!$B459= 0, " ",Data!C459)</f>
        <v xml:space="preserve"> </v>
      </c>
      <c r="D459" s="130" t="str">
        <f>IF(Data!$B459= 0, " ",LN(C459))</f>
        <v xml:space="preserve"> </v>
      </c>
      <c r="E459" s="130" t="str">
        <f>IF(Data!$B459= 0, " ",ROW(B459)-1)</f>
        <v xml:space="preserve"> </v>
      </c>
      <c r="F459" s="130" t="str">
        <f>IF(Data!$B459= 0, " ",($C459-$T$5)^2)</f>
        <v xml:space="preserve"> </v>
      </c>
      <c r="G459" s="130" t="str">
        <f>IF(Data!$B459= 0, " ",($C459-$T$5)^3)</f>
        <v xml:space="preserve"> </v>
      </c>
      <c r="H459" s="130" t="str">
        <f>IF(Data!$B459= 0, " ",($C459-$T$5)^4)</f>
        <v xml:space="preserve"> </v>
      </c>
      <c r="I459" s="135" t="str">
        <f>IF(Data!$B459= 0, " ",(D459-$U$5)^2)</f>
        <v xml:space="preserve"> </v>
      </c>
      <c r="J459" s="135" t="str">
        <f>IF(Data!$B459= 0, " ",(D459-$U$5)^3)</f>
        <v xml:space="preserve"> </v>
      </c>
      <c r="K459" s="135" t="str">
        <f>IF(Data!$B459= 0, " ",(E459-0.35)/$T$4)</f>
        <v xml:space="preserve"> </v>
      </c>
      <c r="L459" s="135" t="str">
        <f>IF(Data!$B459= 0, " ",(1-K459))</f>
        <v xml:space="preserve"> </v>
      </c>
      <c r="M459" s="135" t="str">
        <f>IF(Data!$B459= 0, " ",(1-$K459)^2)</f>
        <v xml:space="preserve"> </v>
      </c>
      <c r="N459" s="135" t="str">
        <f>IF(Data!$B459= 0, " ",(1-$K459)^3)</f>
        <v xml:space="preserve"> </v>
      </c>
      <c r="O459" s="136" t="str">
        <f>IF(Data!$B459= 0, " ",($C459*L459))</f>
        <v xml:space="preserve"> </v>
      </c>
      <c r="P459" s="136" t="str">
        <f>IF(Data!$B459= 0, " ",($C459*M459))</f>
        <v xml:space="preserve"> </v>
      </c>
      <c r="Q459" s="136" t="str">
        <f>IF(Data!$B459= 0, " ",($C459*N459))</f>
        <v xml:space="preserve"> </v>
      </c>
    </row>
    <row r="460" spans="2:17">
      <c r="B460" s="130" t="str">
        <f>IF(Data!$B460= 0, " ",Data!B460)</f>
        <v xml:space="preserve"> </v>
      </c>
      <c r="C460" s="130" t="str">
        <f>IF(Data!$B460= 0, " ",Data!C460)</f>
        <v xml:space="preserve"> </v>
      </c>
      <c r="D460" s="130" t="str">
        <f>IF(Data!$B460= 0, " ",LN(C460))</f>
        <v xml:space="preserve"> </v>
      </c>
      <c r="E460" s="130" t="str">
        <f>IF(Data!$B460= 0, " ",ROW(B460)-1)</f>
        <v xml:space="preserve"> </v>
      </c>
      <c r="F460" s="130" t="str">
        <f>IF(Data!$B460= 0, " ",($C460-$T$5)^2)</f>
        <v xml:space="preserve"> </v>
      </c>
      <c r="G460" s="130" t="str">
        <f>IF(Data!$B460= 0, " ",($C460-$T$5)^3)</f>
        <v xml:space="preserve"> </v>
      </c>
      <c r="H460" s="130" t="str">
        <f>IF(Data!$B460= 0, " ",($C460-$T$5)^4)</f>
        <v xml:space="preserve"> </v>
      </c>
      <c r="I460" s="135" t="str">
        <f>IF(Data!$B460= 0, " ",(D460-$U$5)^2)</f>
        <v xml:space="preserve"> </v>
      </c>
      <c r="J460" s="135" t="str">
        <f>IF(Data!$B460= 0, " ",(D460-$U$5)^3)</f>
        <v xml:space="preserve"> </v>
      </c>
      <c r="K460" s="135" t="str">
        <f>IF(Data!$B460= 0, " ",(E460-0.35)/$T$4)</f>
        <v xml:space="preserve"> </v>
      </c>
      <c r="L460" s="135" t="str">
        <f>IF(Data!$B460= 0, " ",(1-K460))</f>
        <v xml:space="preserve"> </v>
      </c>
      <c r="M460" s="135" t="str">
        <f>IF(Data!$B460= 0, " ",(1-$K460)^2)</f>
        <v xml:space="preserve"> </v>
      </c>
      <c r="N460" s="135" t="str">
        <f>IF(Data!$B460= 0, " ",(1-$K460)^3)</f>
        <v xml:space="preserve"> </v>
      </c>
      <c r="O460" s="136" t="str">
        <f>IF(Data!$B460= 0, " ",($C460*L460))</f>
        <v xml:space="preserve"> </v>
      </c>
      <c r="P460" s="136" t="str">
        <f>IF(Data!$B460= 0, " ",($C460*M460))</f>
        <v xml:space="preserve"> </v>
      </c>
      <c r="Q460" s="136" t="str">
        <f>IF(Data!$B460= 0, " ",($C460*N460))</f>
        <v xml:space="preserve"> </v>
      </c>
    </row>
    <row r="461" spans="2:17">
      <c r="B461" s="130" t="str">
        <f>IF(Data!$B461= 0, " ",Data!B461)</f>
        <v xml:space="preserve"> </v>
      </c>
      <c r="C461" s="130" t="str">
        <f>IF(Data!$B461= 0, " ",Data!C461)</f>
        <v xml:space="preserve"> </v>
      </c>
      <c r="D461" s="130" t="str">
        <f>IF(Data!$B461= 0, " ",LN(C461))</f>
        <v xml:space="preserve"> </v>
      </c>
      <c r="E461" s="130" t="str">
        <f>IF(Data!$B461= 0, " ",ROW(B461)-1)</f>
        <v xml:space="preserve"> </v>
      </c>
      <c r="F461" s="130" t="str">
        <f>IF(Data!$B461= 0, " ",($C461-$T$5)^2)</f>
        <v xml:space="preserve"> </v>
      </c>
      <c r="G461" s="130" t="str">
        <f>IF(Data!$B461= 0, " ",($C461-$T$5)^3)</f>
        <v xml:space="preserve"> </v>
      </c>
      <c r="H461" s="130" t="str">
        <f>IF(Data!$B461= 0, " ",($C461-$T$5)^4)</f>
        <v xml:space="preserve"> </v>
      </c>
      <c r="I461" s="135" t="str">
        <f>IF(Data!$B461= 0, " ",(D461-$U$5)^2)</f>
        <v xml:space="preserve"> </v>
      </c>
      <c r="J461" s="135" t="str">
        <f>IF(Data!$B461= 0, " ",(D461-$U$5)^3)</f>
        <v xml:space="preserve"> </v>
      </c>
      <c r="K461" s="135" t="str">
        <f>IF(Data!$B461= 0, " ",(E461-0.35)/$T$4)</f>
        <v xml:space="preserve"> </v>
      </c>
      <c r="L461" s="135" t="str">
        <f>IF(Data!$B461= 0, " ",(1-K461))</f>
        <v xml:space="preserve"> </v>
      </c>
      <c r="M461" s="135" t="str">
        <f>IF(Data!$B461= 0, " ",(1-$K461)^2)</f>
        <v xml:space="preserve"> </v>
      </c>
      <c r="N461" s="135" t="str">
        <f>IF(Data!$B461= 0, " ",(1-$K461)^3)</f>
        <v xml:space="preserve"> </v>
      </c>
      <c r="O461" s="136" t="str">
        <f>IF(Data!$B461= 0, " ",($C461*L461))</f>
        <v xml:space="preserve"> </v>
      </c>
      <c r="P461" s="136" t="str">
        <f>IF(Data!$B461= 0, " ",($C461*M461))</f>
        <v xml:space="preserve"> </v>
      </c>
      <c r="Q461" s="136" t="str">
        <f>IF(Data!$B461= 0, " ",($C461*N461))</f>
        <v xml:space="preserve"> </v>
      </c>
    </row>
    <row r="462" spans="2:17">
      <c r="B462" s="130" t="str">
        <f>IF(Data!$B462= 0, " ",Data!B462)</f>
        <v xml:space="preserve"> </v>
      </c>
      <c r="C462" s="130" t="str">
        <f>IF(Data!$B462= 0, " ",Data!C462)</f>
        <v xml:space="preserve"> </v>
      </c>
      <c r="D462" s="130" t="str">
        <f>IF(Data!$B462= 0, " ",LN(C462))</f>
        <v xml:space="preserve"> </v>
      </c>
      <c r="E462" s="130" t="str">
        <f>IF(Data!$B462= 0, " ",ROW(B462)-1)</f>
        <v xml:space="preserve"> </v>
      </c>
      <c r="F462" s="130" t="str">
        <f>IF(Data!$B462= 0, " ",($C462-$T$5)^2)</f>
        <v xml:space="preserve"> </v>
      </c>
      <c r="G462" s="130" t="str">
        <f>IF(Data!$B462= 0, " ",($C462-$T$5)^3)</f>
        <v xml:space="preserve"> </v>
      </c>
      <c r="H462" s="130" t="str">
        <f>IF(Data!$B462= 0, " ",($C462-$T$5)^4)</f>
        <v xml:space="preserve"> </v>
      </c>
      <c r="I462" s="135" t="str">
        <f>IF(Data!$B462= 0, " ",(D462-$U$5)^2)</f>
        <v xml:space="preserve"> </v>
      </c>
      <c r="J462" s="135" t="str">
        <f>IF(Data!$B462= 0, " ",(D462-$U$5)^3)</f>
        <v xml:space="preserve"> </v>
      </c>
      <c r="K462" s="135" t="str">
        <f>IF(Data!$B462= 0, " ",(E462-0.35)/$T$4)</f>
        <v xml:space="preserve"> </v>
      </c>
      <c r="L462" s="135" t="str">
        <f>IF(Data!$B462= 0, " ",(1-K462))</f>
        <v xml:space="preserve"> </v>
      </c>
      <c r="M462" s="135" t="str">
        <f>IF(Data!$B462= 0, " ",(1-$K462)^2)</f>
        <v xml:space="preserve"> </v>
      </c>
      <c r="N462" s="135" t="str">
        <f>IF(Data!$B462= 0, " ",(1-$K462)^3)</f>
        <v xml:space="preserve"> </v>
      </c>
      <c r="O462" s="136" t="str">
        <f>IF(Data!$B462= 0, " ",($C462*L462))</f>
        <v xml:space="preserve"> </v>
      </c>
      <c r="P462" s="136" t="str">
        <f>IF(Data!$B462= 0, " ",($C462*M462))</f>
        <v xml:space="preserve"> </v>
      </c>
      <c r="Q462" s="136" t="str">
        <f>IF(Data!$B462= 0, " ",($C462*N462))</f>
        <v xml:space="preserve"> </v>
      </c>
    </row>
    <row r="463" spans="2:17">
      <c r="B463" s="130" t="str">
        <f>IF(Data!$B463= 0, " ",Data!B463)</f>
        <v xml:space="preserve"> </v>
      </c>
      <c r="C463" s="130" t="str">
        <f>IF(Data!$B463= 0, " ",Data!C463)</f>
        <v xml:space="preserve"> </v>
      </c>
      <c r="D463" s="130" t="str">
        <f>IF(Data!$B463= 0, " ",LN(C463))</f>
        <v xml:space="preserve"> </v>
      </c>
      <c r="E463" s="130" t="str">
        <f>IF(Data!$B463= 0, " ",ROW(B463)-1)</f>
        <v xml:space="preserve"> </v>
      </c>
      <c r="F463" s="130" t="str">
        <f>IF(Data!$B463= 0, " ",($C463-$T$5)^2)</f>
        <v xml:space="preserve"> </v>
      </c>
      <c r="G463" s="130" t="str">
        <f>IF(Data!$B463= 0, " ",($C463-$T$5)^3)</f>
        <v xml:space="preserve"> </v>
      </c>
      <c r="H463" s="130" t="str">
        <f>IF(Data!$B463= 0, " ",($C463-$T$5)^4)</f>
        <v xml:space="preserve"> </v>
      </c>
      <c r="I463" s="135" t="str">
        <f>IF(Data!$B463= 0, " ",(D463-$U$5)^2)</f>
        <v xml:space="preserve"> </v>
      </c>
      <c r="J463" s="135" t="str">
        <f>IF(Data!$B463= 0, " ",(D463-$U$5)^3)</f>
        <v xml:space="preserve"> </v>
      </c>
      <c r="K463" s="135" t="str">
        <f>IF(Data!$B463= 0, " ",(E463-0.35)/$T$4)</f>
        <v xml:space="preserve"> </v>
      </c>
      <c r="L463" s="135" t="str">
        <f>IF(Data!$B463= 0, " ",(1-K463))</f>
        <v xml:space="preserve"> </v>
      </c>
      <c r="M463" s="135" t="str">
        <f>IF(Data!$B463= 0, " ",(1-$K463)^2)</f>
        <v xml:space="preserve"> </v>
      </c>
      <c r="N463" s="135" t="str">
        <f>IF(Data!$B463= 0, " ",(1-$K463)^3)</f>
        <v xml:space="preserve"> </v>
      </c>
      <c r="O463" s="136" t="str">
        <f>IF(Data!$B463= 0, " ",($C463*L463))</f>
        <v xml:space="preserve"> </v>
      </c>
      <c r="P463" s="136" t="str">
        <f>IF(Data!$B463= 0, " ",($C463*M463))</f>
        <v xml:space="preserve"> </v>
      </c>
      <c r="Q463" s="136" t="str">
        <f>IF(Data!$B463= 0, " ",($C463*N463))</f>
        <v xml:space="preserve"> </v>
      </c>
    </row>
    <row r="464" spans="2:17">
      <c r="B464" s="130" t="str">
        <f>IF(Data!$B464= 0, " ",Data!B464)</f>
        <v xml:space="preserve"> </v>
      </c>
      <c r="C464" s="130" t="str">
        <f>IF(Data!$B464= 0, " ",Data!C464)</f>
        <v xml:space="preserve"> </v>
      </c>
      <c r="D464" s="130" t="str">
        <f>IF(Data!$B464= 0, " ",LN(C464))</f>
        <v xml:space="preserve"> </v>
      </c>
      <c r="E464" s="130" t="str">
        <f>IF(Data!$B464= 0, " ",ROW(B464)-1)</f>
        <v xml:space="preserve"> </v>
      </c>
      <c r="F464" s="130" t="str">
        <f>IF(Data!$B464= 0, " ",($C464-$T$5)^2)</f>
        <v xml:space="preserve"> </v>
      </c>
      <c r="G464" s="130" t="str">
        <f>IF(Data!$B464= 0, " ",($C464-$T$5)^3)</f>
        <v xml:space="preserve"> </v>
      </c>
      <c r="H464" s="130" t="str">
        <f>IF(Data!$B464= 0, " ",($C464-$T$5)^4)</f>
        <v xml:space="preserve"> </v>
      </c>
      <c r="I464" s="135" t="str">
        <f>IF(Data!$B464= 0, " ",(D464-$U$5)^2)</f>
        <v xml:space="preserve"> </v>
      </c>
      <c r="J464" s="135" t="str">
        <f>IF(Data!$B464= 0, " ",(D464-$U$5)^3)</f>
        <v xml:space="preserve"> </v>
      </c>
      <c r="K464" s="135" t="str">
        <f>IF(Data!$B464= 0, " ",(E464-0.35)/$T$4)</f>
        <v xml:space="preserve"> </v>
      </c>
      <c r="L464" s="135" t="str">
        <f>IF(Data!$B464= 0, " ",(1-K464))</f>
        <v xml:space="preserve"> </v>
      </c>
      <c r="M464" s="135" t="str">
        <f>IF(Data!$B464= 0, " ",(1-$K464)^2)</f>
        <v xml:space="preserve"> </v>
      </c>
      <c r="N464" s="135" t="str">
        <f>IF(Data!$B464= 0, " ",(1-$K464)^3)</f>
        <v xml:space="preserve"> </v>
      </c>
      <c r="O464" s="136" t="str">
        <f>IF(Data!$B464= 0, " ",($C464*L464))</f>
        <v xml:space="preserve"> </v>
      </c>
      <c r="P464" s="136" t="str">
        <f>IF(Data!$B464= 0, " ",($C464*M464))</f>
        <v xml:space="preserve"> </v>
      </c>
      <c r="Q464" s="136" t="str">
        <f>IF(Data!$B464= 0, " ",($C464*N464))</f>
        <v xml:space="preserve"> </v>
      </c>
    </row>
    <row r="465" spans="2:17">
      <c r="B465" s="130" t="str">
        <f>IF(Data!$B465= 0, " ",Data!B465)</f>
        <v xml:space="preserve"> </v>
      </c>
      <c r="C465" s="130" t="str">
        <f>IF(Data!$B465= 0, " ",Data!C465)</f>
        <v xml:space="preserve"> </v>
      </c>
      <c r="D465" s="130" t="str">
        <f>IF(Data!$B465= 0, " ",LN(C465))</f>
        <v xml:space="preserve"> </v>
      </c>
      <c r="E465" s="130" t="str">
        <f>IF(Data!$B465= 0, " ",ROW(B465)-1)</f>
        <v xml:space="preserve"> </v>
      </c>
      <c r="F465" s="130" t="str">
        <f>IF(Data!$B465= 0, " ",($C465-$T$5)^2)</f>
        <v xml:space="preserve"> </v>
      </c>
      <c r="G465" s="130" t="str">
        <f>IF(Data!$B465= 0, " ",($C465-$T$5)^3)</f>
        <v xml:space="preserve"> </v>
      </c>
      <c r="H465" s="130" t="str">
        <f>IF(Data!$B465= 0, " ",($C465-$T$5)^4)</f>
        <v xml:space="preserve"> </v>
      </c>
      <c r="I465" s="135" t="str">
        <f>IF(Data!$B465= 0, " ",(D465-$U$5)^2)</f>
        <v xml:space="preserve"> </v>
      </c>
      <c r="J465" s="135" t="str">
        <f>IF(Data!$B465= 0, " ",(D465-$U$5)^3)</f>
        <v xml:space="preserve"> </v>
      </c>
      <c r="K465" s="135" t="str">
        <f>IF(Data!$B465= 0, " ",(E465-0.35)/$T$4)</f>
        <v xml:space="preserve"> </v>
      </c>
      <c r="L465" s="135" t="str">
        <f>IF(Data!$B465= 0, " ",(1-K465))</f>
        <v xml:space="preserve"> </v>
      </c>
      <c r="M465" s="135" t="str">
        <f>IF(Data!$B465= 0, " ",(1-$K465)^2)</f>
        <v xml:space="preserve"> </v>
      </c>
      <c r="N465" s="135" t="str">
        <f>IF(Data!$B465= 0, " ",(1-$K465)^3)</f>
        <v xml:space="preserve"> </v>
      </c>
      <c r="O465" s="136" t="str">
        <f>IF(Data!$B465= 0, " ",($C465*L465))</f>
        <v xml:space="preserve"> </v>
      </c>
      <c r="P465" s="136" t="str">
        <f>IF(Data!$B465= 0, " ",($C465*M465))</f>
        <v xml:space="preserve"> </v>
      </c>
      <c r="Q465" s="136" t="str">
        <f>IF(Data!$B465= 0, " ",($C465*N465))</f>
        <v xml:space="preserve"> </v>
      </c>
    </row>
    <row r="466" spans="2:17">
      <c r="B466" s="130" t="str">
        <f>IF(Data!$B466= 0, " ",Data!B466)</f>
        <v xml:space="preserve"> </v>
      </c>
      <c r="C466" s="130" t="str">
        <f>IF(Data!$B466= 0, " ",Data!C466)</f>
        <v xml:space="preserve"> </v>
      </c>
      <c r="D466" s="130" t="str">
        <f>IF(Data!$B466= 0, " ",LN(C466))</f>
        <v xml:space="preserve"> </v>
      </c>
      <c r="E466" s="130" t="str">
        <f>IF(Data!$B466= 0, " ",ROW(B466)-1)</f>
        <v xml:space="preserve"> </v>
      </c>
      <c r="F466" s="130" t="str">
        <f>IF(Data!$B466= 0, " ",($C466-$T$5)^2)</f>
        <v xml:space="preserve"> </v>
      </c>
      <c r="G466" s="130" t="str">
        <f>IF(Data!$B466= 0, " ",($C466-$T$5)^3)</f>
        <v xml:space="preserve"> </v>
      </c>
      <c r="H466" s="130" t="str">
        <f>IF(Data!$B466= 0, " ",($C466-$T$5)^4)</f>
        <v xml:space="preserve"> </v>
      </c>
      <c r="I466" s="135" t="str">
        <f>IF(Data!$B466= 0, " ",(D466-$U$5)^2)</f>
        <v xml:space="preserve"> </v>
      </c>
      <c r="J466" s="135" t="str">
        <f>IF(Data!$B466= 0, " ",(D466-$U$5)^3)</f>
        <v xml:space="preserve"> </v>
      </c>
      <c r="K466" s="135" t="str">
        <f>IF(Data!$B466= 0, " ",(E466-0.35)/$T$4)</f>
        <v xml:space="preserve"> </v>
      </c>
      <c r="L466" s="135" t="str">
        <f>IF(Data!$B466= 0, " ",(1-K466))</f>
        <v xml:space="preserve"> </v>
      </c>
      <c r="M466" s="135" t="str">
        <f>IF(Data!$B466= 0, " ",(1-$K466)^2)</f>
        <v xml:space="preserve"> </v>
      </c>
      <c r="N466" s="135" t="str">
        <f>IF(Data!$B466= 0, " ",(1-$K466)^3)</f>
        <v xml:space="preserve"> </v>
      </c>
      <c r="O466" s="136" t="str">
        <f>IF(Data!$B466= 0, " ",($C466*L466))</f>
        <v xml:space="preserve"> </v>
      </c>
      <c r="P466" s="136" t="str">
        <f>IF(Data!$B466= 0, " ",($C466*M466))</f>
        <v xml:space="preserve"> </v>
      </c>
      <c r="Q466" s="136" t="str">
        <f>IF(Data!$B466= 0, " ",($C466*N466))</f>
        <v xml:space="preserve"> </v>
      </c>
    </row>
    <row r="467" spans="2:17">
      <c r="B467" s="130" t="str">
        <f>IF(Data!$B467= 0, " ",Data!B467)</f>
        <v xml:space="preserve"> </v>
      </c>
      <c r="C467" s="130" t="str">
        <f>IF(Data!$B467= 0, " ",Data!C467)</f>
        <v xml:space="preserve"> </v>
      </c>
      <c r="D467" s="130" t="str">
        <f>IF(Data!$B467= 0, " ",LN(C467))</f>
        <v xml:space="preserve"> </v>
      </c>
      <c r="E467" s="130" t="str">
        <f>IF(Data!$B467= 0, " ",ROW(B467)-1)</f>
        <v xml:space="preserve"> </v>
      </c>
      <c r="F467" s="130" t="str">
        <f>IF(Data!$B467= 0, " ",($C467-$T$5)^2)</f>
        <v xml:space="preserve"> </v>
      </c>
      <c r="G467" s="130" t="str">
        <f>IF(Data!$B467= 0, " ",($C467-$T$5)^3)</f>
        <v xml:space="preserve"> </v>
      </c>
      <c r="H467" s="130" t="str">
        <f>IF(Data!$B467= 0, " ",($C467-$T$5)^4)</f>
        <v xml:space="preserve"> </v>
      </c>
      <c r="I467" s="135" t="str">
        <f>IF(Data!$B467= 0, " ",(D467-$U$5)^2)</f>
        <v xml:space="preserve"> </v>
      </c>
      <c r="J467" s="135" t="str">
        <f>IF(Data!$B467= 0, " ",(D467-$U$5)^3)</f>
        <v xml:space="preserve"> </v>
      </c>
      <c r="K467" s="135" t="str">
        <f>IF(Data!$B467= 0, " ",(E467-0.35)/$T$4)</f>
        <v xml:space="preserve"> </v>
      </c>
      <c r="L467" s="135" t="str">
        <f>IF(Data!$B467= 0, " ",(1-K467))</f>
        <v xml:space="preserve"> </v>
      </c>
      <c r="M467" s="135" t="str">
        <f>IF(Data!$B467= 0, " ",(1-$K467)^2)</f>
        <v xml:space="preserve"> </v>
      </c>
      <c r="N467" s="135" t="str">
        <f>IF(Data!$B467= 0, " ",(1-$K467)^3)</f>
        <v xml:space="preserve"> </v>
      </c>
      <c r="O467" s="136" t="str">
        <f>IF(Data!$B467= 0, " ",($C467*L467))</f>
        <v xml:space="preserve"> </v>
      </c>
      <c r="P467" s="136" t="str">
        <f>IF(Data!$B467= 0, " ",($C467*M467))</f>
        <v xml:space="preserve"> </v>
      </c>
      <c r="Q467" s="136" t="str">
        <f>IF(Data!$B467= 0, " ",($C467*N467))</f>
        <v xml:space="preserve"> </v>
      </c>
    </row>
    <row r="468" spans="2:17">
      <c r="B468" s="130" t="str">
        <f>IF(Data!$B468= 0, " ",Data!B468)</f>
        <v xml:space="preserve"> </v>
      </c>
      <c r="C468" s="130" t="str">
        <f>IF(Data!$B468= 0, " ",Data!C468)</f>
        <v xml:space="preserve"> </v>
      </c>
      <c r="D468" s="130" t="str">
        <f>IF(Data!$B468= 0, " ",LN(C468))</f>
        <v xml:space="preserve"> </v>
      </c>
      <c r="E468" s="130" t="str">
        <f>IF(Data!$B468= 0, " ",ROW(B468)-1)</f>
        <v xml:space="preserve"> </v>
      </c>
      <c r="F468" s="130" t="str">
        <f>IF(Data!$B468= 0, " ",($C468-$T$5)^2)</f>
        <v xml:space="preserve"> </v>
      </c>
      <c r="G468" s="130" t="str">
        <f>IF(Data!$B468= 0, " ",($C468-$T$5)^3)</f>
        <v xml:space="preserve"> </v>
      </c>
      <c r="H468" s="130" t="str">
        <f>IF(Data!$B468= 0, " ",($C468-$T$5)^4)</f>
        <v xml:space="preserve"> </v>
      </c>
      <c r="I468" s="135" t="str">
        <f>IF(Data!$B468= 0, " ",(D468-$U$5)^2)</f>
        <v xml:space="preserve"> </v>
      </c>
      <c r="J468" s="135" t="str">
        <f>IF(Data!$B468= 0, " ",(D468-$U$5)^3)</f>
        <v xml:space="preserve"> </v>
      </c>
      <c r="K468" s="135" t="str">
        <f>IF(Data!$B468= 0, " ",(E468-0.35)/$T$4)</f>
        <v xml:space="preserve"> </v>
      </c>
      <c r="L468" s="135" t="str">
        <f>IF(Data!$B468= 0, " ",(1-K468))</f>
        <v xml:space="preserve"> </v>
      </c>
      <c r="M468" s="135" t="str">
        <f>IF(Data!$B468= 0, " ",(1-$K468)^2)</f>
        <v xml:space="preserve"> </v>
      </c>
      <c r="N468" s="135" t="str">
        <f>IF(Data!$B468= 0, " ",(1-$K468)^3)</f>
        <v xml:space="preserve"> </v>
      </c>
      <c r="O468" s="136" t="str">
        <f>IF(Data!$B468= 0, " ",($C468*L468))</f>
        <v xml:space="preserve"> </v>
      </c>
      <c r="P468" s="136" t="str">
        <f>IF(Data!$B468= 0, " ",($C468*M468))</f>
        <v xml:space="preserve"> </v>
      </c>
      <c r="Q468" s="136" t="str">
        <f>IF(Data!$B468= 0, " ",($C468*N468))</f>
        <v xml:space="preserve"> </v>
      </c>
    </row>
    <row r="469" spans="2:17">
      <c r="B469" s="130" t="str">
        <f>IF(Data!$B469= 0, " ",Data!B469)</f>
        <v xml:space="preserve"> </v>
      </c>
      <c r="C469" s="130" t="str">
        <f>IF(Data!$B469= 0, " ",Data!C469)</f>
        <v xml:space="preserve"> </v>
      </c>
      <c r="D469" s="130" t="str">
        <f>IF(Data!$B469= 0, " ",LN(C469))</f>
        <v xml:space="preserve"> </v>
      </c>
      <c r="E469" s="130" t="str">
        <f>IF(Data!$B469= 0, " ",ROW(B469)-1)</f>
        <v xml:space="preserve"> </v>
      </c>
      <c r="F469" s="130" t="str">
        <f>IF(Data!$B469= 0, " ",($C469-$T$5)^2)</f>
        <v xml:space="preserve"> </v>
      </c>
      <c r="G469" s="130" t="str">
        <f>IF(Data!$B469= 0, " ",($C469-$T$5)^3)</f>
        <v xml:space="preserve"> </v>
      </c>
      <c r="H469" s="130" t="str">
        <f>IF(Data!$B469= 0, " ",($C469-$T$5)^4)</f>
        <v xml:space="preserve"> </v>
      </c>
      <c r="I469" s="135" t="str">
        <f>IF(Data!$B469= 0, " ",(D469-$U$5)^2)</f>
        <v xml:space="preserve"> </v>
      </c>
      <c r="J469" s="135" t="str">
        <f>IF(Data!$B469= 0, " ",(D469-$U$5)^3)</f>
        <v xml:space="preserve"> </v>
      </c>
      <c r="K469" s="135" t="str">
        <f>IF(Data!$B469= 0, " ",(E469-0.35)/$T$4)</f>
        <v xml:space="preserve"> </v>
      </c>
      <c r="L469" s="135" t="str">
        <f>IF(Data!$B469= 0, " ",(1-K469))</f>
        <v xml:space="preserve"> </v>
      </c>
      <c r="M469" s="135" t="str">
        <f>IF(Data!$B469= 0, " ",(1-$K469)^2)</f>
        <v xml:space="preserve"> </v>
      </c>
      <c r="N469" s="135" t="str">
        <f>IF(Data!$B469= 0, " ",(1-$K469)^3)</f>
        <v xml:space="preserve"> </v>
      </c>
      <c r="O469" s="136" t="str">
        <f>IF(Data!$B469= 0, " ",($C469*L469))</f>
        <v xml:space="preserve"> </v>
      </c>
      <c r="P469" s="136" t="str">
        <f>IF(Data!$B469= 0, " ",($C469*M469))</f>
        <v xml:space="preserve"> </v>
      </c>
      <c r="Q469" s="136" t="str">
        <f>IF(Data!$B469= 0, " ",($C469*N469))</f>
        <v xml:space="preserve"> </v>
      </c>
    </row>
    <row r="470" spans="2:17">
      <c r="B470" s="130" t="str">
        <f>IF(Data!$B470= 0, " ",Data!B470)</f>
        <v xml:space="preserve"> </v>
      </c>
      <c r="C470" s="130" t="str">
        <f>IF(Data!$B470= 0, " ",Data!C470)</f>
        <v xml:space="preserve"> </v>
      </c>
      <c r="D470" s="130" t="str">
        <f>IF(Data!$B470= 0, " ",LN(C470))</f>
        <v xml:space="preserve"> </v>
      </c>
      <c r="E470" s="130" t="str">
        <f>IF(Data!$B470= 0, " ",ROW(B470)-1)</f>
        <v xml:space="preserve"> </v>
      </c>
      <c r="F470" s="130" t="str">
        <f>IF(Data!$B470= 0, " ",($C470-$T$5)^2)</f>
        <v xml:space="preserve"> </v>
      </c>
      <c r="G470" s="130" t="str">
        <f>IF(Data!$B470= 0, " ",($C470-$T$5)^3)</f>
        <v xml:space="preserve"> </v>
      </c>
      <c r="H470" s="130" t="str">
        <f>IF(Data!$B470= 0, " ",($C470-$T$5)^4)</f>
        <v xml:space="preserve"> </v>
      </c>
      <c r="I470" s="135" t="str">
        <f>IF(Data!$B470= 0, " ",(D470-$U$5)^2)</f>
        <v xml:space="preserve"> </v>
      </c>
      <c r="J470" s="135" t="str">
        <f>IF(Data!$B470= 0, " ",(D470-$U$5)^3)</f>
        <v xml:space="preserve"> </v>
      </c>
      <c r="K470" s="135" t="str">
        <f>IF(Data!$B470= 0, " ",(E470-0.35)/$T$4)</f>
        <v xml:space="preserve"> </v>
      </c>
      <c r="L470" s="135" t="str">
        <f>IF(Data!$B470= 0, " ",(1-K470))</f>
        <v xml:space="preserve"> </v>
      </c>
      <c r="M470" s="135" t="str">
        <f>IF(Data!$B470= 0, " ",(1-$K470)^2)</f>
        <v xml:space="preserve"> </v>
      </c>
      <c r="N470" s="135" t="str">
        <f>IF(Data!$B470= 0, " ",(1-$K470)^3)</f>
        <v xml:space="preserve"> </v>
      </c>
      <c r="O470" s="136" t="str">
        <f>IF(Data!$B470= 0, " ",($C470*L470))</f>
        <v xml:space="preserve"> </v>
      </c>
      <c r="P470" s="136" t="str">
        <f>IF(Data!$B470= 0, " ",($C470*M470))</f>
        <v xml:space="preserve"> </v>
      </c>
      <c r="Q470" s="136" t="str">
        <f>IF(Data!$B470= 0, " ",($C470*N470))</f>
        <v xml:space="preserve"> </v>
      </c>
    </row>
    <row r="471" spans="2:17">
      <c r="B471" s="130" t="str">
        <f>IF(Data!$B471= 0, " ",Data!B471)</f>
        <v xml:space="preserve"> </v>
      </c>
      <c r="C471" s="130" t="str">
        <f>IF(Data!$B471= 0, " ",Data!C471)</f>
        <v xml:space="preserve"> </v>
      </c>
      <c r="D471" s="130" t="str">
        <f>IF(Data!$B471= 0, " ",LN(C471))</f>
        <v xml:space="preserve"> </v>
      </c>
      <c r="E471" s="130" t="str">
        <f>IF(Data!$B471= 0, " ",ROW(B471)-1)</f>
        <v xml:space="preserve"> </v>
      </c>
      <c r="F471" s="130" t="str">
        <f>IF(Data!$B471= 0, " ",($C471-$T$5)^2)</f>
        <v xml:space="preserve"> </v>
      </c>
      <c r="G471" s="130" t="str">
        <f>IF(Data!$B471= 0, " ",($C471-$T$5)^3)</f>
        <v xml:space="preserve"> </v>
      </c>
      <c r="H471" s="130" t="str">
        <f>IF(Data!$B471= 0, " ",($C471-$T$5)^4)</f>
        <v xml:space="preserve"> </v>
      </c>
      <c r="I471" s="135" t="str">
        <f>IF(Data!$B471= 0, " ",(D471-$U$5)^2)</f>
        <v xml:space="preserve"> </v>
      </c>
      <c r="J471" s="135" t="str">
        <f>IF(Data!$B471= 0, " ",(D471-$U$5)^3)</f>
        <v xml:space="preserve"> </v>
      </c>
      <c r="K471" s="135" t="str">
        <f>IF(Data!$B471= 0, " ",(E471-0.35)/$T$4)</f>
        <v xml:space="preserve"> </v>
      </c>
      <c r="L471" s="135" t="str">
        <f>IF(Data!$B471= 0, " ",(1-K471))</f>
        <v xml:space="preserve"> </v>
      </c>
      <c r="M471" s="135" t="str">
        <f>IF(Data!$B471= 0, " ",(1-$K471)^2)</f>
        <v xml:space="preserve"> </v>
      </c>
      <c r="N471" s="135" t="str">
        <f>IF(Data!$B471= 0, " ",(1-$K471)^3)</f>
        <v xml:space="preserve"> </v>
      </c>
      <c r="O471" s="136" t="str">
        <f>IF(Data!$B471= 0, " ",($C471*L471))</f>
        <v xml:space="preserve"> </v>
      </c>
      <c r="P471" s="136" t="str">
        <f>IF(Data!$B471= 0, " ",($C471*M471))</f>
        <v xml:space="preserve"> </v>
      </c>
      <c r="Q471" s="136" t="str">
        <f>IF(Data!$B471= 0, " ",($C471*N471))</f>
        <v xml:space="preserve"> </v>
      </c>
    </row>
    <row r="472" spans="2:17">
      <c r="B472" s="130" t="str">
        <f>IF(Data!$B472= 0, " ",Data!B472)</f>
        <v xml:space="preserve"> </v>
      </c>
      <c r="C472" s="130" t="str">
        <f>IF(Data!$B472= 0, " ",Data!C472)</f>
        <v xml:space="preserve"> </v>
      </c>
      <c r="D472" s="130" t="str">
        <f>IF(Data!$B472= 0, " ",LN(C472))</f>
        <v xml:space="preserve"> </v>
      </c>
      <c r="E472" s="130" t="str">
        <f>IF(Data!$B472= 0, " ",ROW(B472)-1)</f>
        <v xml:space="preserve"> </v>
      </c>
      <c r="F472" s="130" t="str">
        <f>IF(Data!$B472= 0, " ",($C472-$T$5)^2)</f>
        <v xml:space="preserve"> </v>
      </c>
      <c r="G472" s="130" t="str">
        <f>IF(Data!$B472= 0, " ",($C472-$T$5)^3)</f>
        <v xml:space="preserve"> </v>
      </c>
      <c r="H472" s="130" t="str">
        <f>IF(Data!$B472= 0, " ",($C472-$T$5)^4)</f>
        <v xml:space="preserve"> </v>
      </c>
      <c r="I472" s="135" t="str">
        <f>IF(Data!$B472= 0, " ",(D472-$U$5)^2)</f>
        <v xml:space="preserve"> </v>
      </c>
      <c r="J472" s="135" t="str">
        <f>IF(Data!$B472= 0, " ",(D472-$U$5)^3)</f>
        <v xml:space="preserve"> </v>
      </c>
      <c r="K472" s="135" t="str">
        <f>IF(Data!$B472= 0, " ",(E472-0.35)/$T$4)</f>
        <v xml:space="preserve"> </v>
      </c>
      <c r="L472" s="135" t="str">
        <f>IF(Data!$B472= 0, " ",(1-K472))</f>
        <v xml:space="preserve"> </v>
      </c>
      <c r="M472" s="135" t="str">
        <f>IF(Data!$B472= 0, " ",(1-$K472)^2)</f>
        <v xml:space="preserve"> </v>
      </c>
      <c r="N472" s="135" t="str">
        <f>IF(Data!$B472= 0, " ",(1-$K472)^3)</f>
        <v xml:space="preserve"> </v>
      </c>
      <c r="O472" s="136" t="str">
        <f>IF(Data!$B472= 0, " ",($C472*L472))</f>
        <v xml:space="preserve"> </v>
      </c>
      <c r="P472" s="136" t="str">
        <f>IF(Data!$B472= 0, " ",($C472*M472))</f>
        <v xml:space="preserve"> </v>
      </c>
      <c r="Q472" s="136" t="str">
        <f>IF(Data!$B472= 0, " ",($C472*N472))</f>
        <v xml:space="preserve"> </v>
      </c>
    </row>
    <row r="473" spans="2:17">
      <c r="B473" s="130" t="str">
        <f>IF(Data!$B473= 0, " ",Data!B473)</f>
        <v xml:space="preserve"> </v>
      </c>
      <c r="C473" s="130" t="str">
        <f>IF(Data!$B473= 0, " ",Data!C473)</f>
        <v xml:space="preserve"> </v>
      </c>
      <c r="D473" s="130" t="str">
        <f>IF(Data!$B473= 0, " ",LN(C473))</f>
        <v xml:space="preserve"> </v>
      </c>
      <c r="E473" s="130" t="str">
        <f>IF(Data!$B473= 0, " ",ROW(B473)-1)</f>
        <v xml:space="preserve"> </v>
      </c>
      <c r="F473" s="130" t="str">
        <f>IF(Data!$B473= 0, " ",($C473-$T$5)^2)</f>
        <v xml:space="preserve"> </v>
      </c>
      <c r="G473" s="130" t="str">
        <f>IF(Data!$B473= 0, " ",($C473-$T$5)^3)</f>
        <v xml:space="preserve"> </v>
      </c>
      <c r="H473" s="130" t="str">
        <f>IF(Data!$B473= 0, " ",($C473-$T$5)^4)</f>
        <v xml:space="preserve"> </v>
      </c>
      <c r="I473" s="135" t="str">
        <f>IF(Data!$B473= 0, " ",(D473-$U$5)^2)</f>
        <v xml:space="preserve"> </v>
      </c>
      <c r="J473" s="135" t="str">
        <f>IF(Data!$B473= 0, " ",(D473-$U$5)^3)</f>
        <v xml:space="preserve"> </v>
      </c>
      <c r="K473" s="135" t="str">
        <f>IF(Data!$B473= 0, " ",(E473-0.35)/$T$4)</f>
        <v xml:space="preserve"> </v>
      </c>
      <c r="L473" s="135" t="str">
        <f>IF(Data!$B473= 0, " ",(1-K473))</f>
        <v xml:space="preserve"> </v>
      </c>
      <c r="M473" s="135" t="str">
        <f>IF(Data!$B473= 0, " ",(1-$K473)^2)</f>
        <v xml:space="preserve"> </v>
      </c>
      <c r="N473" s="135" t="str">
        <f>IF(Data!$B473= 0, " ",(1-$K473)^3)</f>
        <v xml:space="preserve"> </v>
      </c>
      <c r="O473" s="136" t="str">
        <f>IF(Data!$B473= 0, " ",($C473*L473))</f>
        <v xml:space="preserve"> </v>
      </c>
      <c r="P473" s="136" t="str">
        <f>IF(Data!$B473= 0, " ",($C473*M473))</f>
        <v xml:space="preserve"> </v>
      </c>
      <c r="Q473" s="136" t="str">
        <f>IF(Data!$B473= 0, " ",($C473*N473))</f>
        <v xml:space="preserve"> </v>
      </c>
    </row>
    <row r="474" spans="2:17">
      <c r="B474" s="130" t="str">
        <f>IF(Data!$B474= 0, " ",Data!B474)</f>
        <v xml:space="preserve"> </v>
      </c>
      <c r="C474" s="130" t="str">
        <f>IF(Data!$B474= 0, " ",Data!C474)</f>
        <v xml:space="preserve"> </v>
      </c>
      <c r="D474" s="130" t="str">
        <f>IF(Data!$B474= 0, " ",LN(C474))</f>
        <v xml:space="preserve"> </v>
      </c>
      <c r="E474" s="130" t="str">
        <f>IF(Data!$B474= 0, " ",ROW(B474)-1)</f>
        <v xml:space="preserve"> </v>
      </c>
      <c r="F474" s="130" t="str">
        <f>IF(Data!$B474= 0, " ",($C474-$T$5)^2)</f>
        <v xml:space="preserve"> </v>
      </c>
      <c r="G474" s="130" t="str">
        <f>IF(Data!$B474= 0, " ",($C474-$T$5)^3)</f>
        <v xml:space="preserve"> </v>
      </c>
      <c r="H474" s="130" t="str">
        <f>IF(Data!$B474= 0, " ",($C474-$T$5)^4)</f>
        <v xml:space="preserve"> </v>
      </c>
      <c r="I474" s="135" t="str">
        <f>IF(Data!$B474= 0, " ",(D474-$U$5)^2)</f>
        <v xml:space="preserve"> </v>
      </c>
      <c r="J474" s="135" t="str">
        <f>IF(Data!$B474= 0, " ",(D474-$U$5)^3)</f>
        <v xml:space="preserve"> </v>
      </c>
      <c r="K474" s="135" t="str">
        <f>IF(Data!$B474= 0, " ",(E474-0.35)/$T$4)</f>
        <v xml:space="preserve"> </v>
      </c>
      <c r="L474" s="135" t="str">
        <f>IF(Data!$B474= 0, " ",(1-K474))</f>
        <v xml:space="preserve"> </v>
      </c>
      <c r="M474" s="135" t="str">
        <f>IF(Data!$B474= 0, " ",(1-$K474)^2)</f>
        <v xml:space="preserve"> </v>
      </c>
      <c r="N474" s="135" t="str">
        <f>IF(Data!$B474= 0, " ",(1-$K474)^3)</f>
        <v xml:space="preserve"> </v>
      </c>
      <c r="O474" s="136" t="str">
        <f>IF(Data!$B474= 0, " ",($C474*L474))</f>
        <v xml:space="preserve"> </v>
      </c>
      <c r="P474" s="136" t="str">
        <f>IF(Data!$B474= 0, " ",($C474*M474))</f>
        <v xml:space="preserve"> </v>
      </c>
      <c r="Q474" s="136" t="str">
        <f>IF(Data!$B474= 0, " ",($C474*N474))</f>
        <v xml:space="preserve"> </v>
      </c>
    </row>
    <row r="475" spans="2:17">
      <c r="B475" s="130" t="str">
        <f>IF(Data!$B475= 0, " ",Data!B475)</f>
        <v xml:space="preserve"> </v>
      </c>
      <c r="C475" s="130" t="str">
        <f>IF(Data!$B475= 0, " ",Data!C475)</f>
        <v xml:space="preserve"> </v>
      </c>
      <c r="D475" s="130" t="str">
        <f>IF(Data!$B475= 0, " ",LN(C475))</f>
        <v xml:space="preserve"> </v>
      </c>
      <c r="E475" s="130" t="str">
        <f>IF(Data!$B475= 0, " ",ROW(B475)-1)</f>
        <v xml:space="preserve"> </v>
      </c>
      <c r="F475" s="130" t="str">
        <f>IF(Data!$B475= 0, " ",($C475-$T$5)^2)</f>
        <v xml:space="preserve"> </v>
      </c>
      <c r="G475" s="130" t="str">
        <f>IF(Data!$B475= 0, " ",($C475-$T$5)^3)</f>
        <v xml:space="preserve"> </v>
      </c>
      <c r="H475" s="130" t="str">
        <f>IF(Data!$B475= 0, " ",($C475-$T$5)^4)</f>
        <v xml:space="preserve"> </v>
      </c>
      <c r="I475" s="135" t="str">
        <f>IF(Data!$B475= 0, " ",(D475-$U$5)^2)</f>
        <v xml:space="preserve"> </v>
      </c>
      <c r="J475" s="135" t="str">
        <f>IF(Data!$B475= 0, " ",(D475-$U$5)^3)</f>
        <v xml:space="preserve"> </v>
      </c>
      <c r="K475" s="135" t="str">
        <f>IF(Data!$B475= 0, " ",(E475-0.35)/$T$4)</f>
        <v xml:space="preserve"> </v>
      </c>
      <c r="L475" s="135" t="str">
        <f>IF(Data!$B475= 0, " ",(1-K475))</f>
        <v xml:space="preserve"> </v>
      </c>
      <c r="M475" s="135" t="str">
        <f>IF(Data!$B475= 0, " ",(1-$K475)^2)</f>
        <v xml:space="preserve"> </v>
      </c>
      <c r="N475" s="135" t="str">
        <f>IF(Data!$B475= 0, " ",(1-$K475)^3)</f>
        <v xml:space="preserve"> </v>
      </c>
      <c r="O475" s="136" t="str">
        <f>IF(Data!$B475= 0, " ",($C475*L475))</f>
        <v xml:space="preserve"> </v>
      </c>
      <c r="P475" s="136" t="str">
        <f>IF(Data!$B475= 0, " ",($C475*M475))</f>
        <v xml:space="preserve"> </v>
      </c>
      <c r="Q475" s="136" t="str">
        <f>IF(Data!$B475= 0, " ",($C475*N475))</f>
        <v xml:space="preserve"> </v>
      </c>
    </row>
    <row r="476" spans="2:17">
      <c r="B476" s="130" t="str">
        <f>IF(Data!$B476= 0, " ",Data!B476)</f>
        <v xml:space="preserve"> </v>
      </c>
      <c r="C476" s="130" t="str">
        <f>IF(Data!$B476= 0, " ",Data!C476)</f>
        <v xml:space="preserve"> </v>
      </c>
      <c r="D476" s="130" t="str">
        <f>IF(Data!$B476= 0, " ",LN(C476))</f>
        <v xml:space="preserve"> </v>
      </c>
      <c r="E476" s="130" t="str">
        <f>IF(Data!$B476= 0, " ",ROW(B476)-1)</f>
        <v xml:space="preserve"> </v>
      </c>
      <c r="F476" s="130" t="str">
        <f>IF(Data!$B476= 0, " ",($C476-$T$5)^2)</f>
        <v xml:space="preserve"> </v>
      </c>
      <c r="G476" s="130" t="str">
        <f>IF(Data!$B476= 0, " ",($C476-$T$5)^3)</f>
        <v xml:space="preserve"> </v>
      </c>
      <c r="H476" s="130" t="str">
        <f>IF(Data!$B476= 0, " ",($C476-$T$5)^4)</f>
        <v xml:space="preserve"> </v>
      </c>
      <c r="I476" s="135" t="str">
        <f>IF(Data!$B476= 0, " ",(D476-$U$5)^2)</f>
        <v xml:space="preserve"> </v>
      </c>
      <c r="J476" s="135" t="str">
        <f>IF(Data!$B476= 0, " ",(D476-$U$5)^3)</f>
        <v xml:space="preserve"> </v>
      </c>
      <c r="K476" s="135" t="str">
        <f>IF(Data!$B476= 0, " ",(E476-0.35)/$T$4)</f>
        <v xml:space="preserve"> </v>
      </c>
      <c r="L476" s="135" t="str">
        <f>IF(Data!$B476= 0, " ",(1-K476))</f>
        <v xml:space="preserve"> </v>
      </c>
      <c r="M476" s="135" t="str">
        <f>IF(Data!$B476= 0, " ",(1-$K476)^2)</f>
        <v xml:space="preserve"> </v>
      </c>
      <c r="N476" s="135" t="str">
        <f>IF(Data!$B476= 0, " ",(1-$K476)^3)</f>
        <v xml:space="preserve"> </v>
      </c>
      <c r="O476" s="136" t="str">
        <f>IF(Data!$B476= 0, " ",($C476*L476))</f>
        <v xml:space="preserve"> </v>
      </c>
      <c r="P476" s="136" t="str">
        <f>IF(Data!$B476= 0, " ",($C476*M476))</f>
        <v xml:space="preserve"> </v>
      </c>
      <c r="Q476" s="136" t="str">
        <f>IF(Data!$B476= 0, " ",($C476*N476))</f>
        <v xml:space="preserve"> </v>
      </c>
    </row>
    <row r="477" spans="2:17">
      <c r="B477" s="130" t="str">
        <f>IF(Data!$B477= 0, " ",Data!B477)</f>
        <v xml:space="preserve"> </v>
      </c>
      <c r="C477" s="130" t="str">
        <f>IF(Data!$B477= 0, " ",Data!C477)</f>
        <v xml:space="preserve"> </v>
      </c>
      <c r="D477" s="130" t="str">
        <f>IF(Data!$B477= 0, " ",LN(C477))</f>
        <v xml:space="preserve"> </v>
      </c>
      <c r="E477" s="130" t="str">
        <f>IF(Data!$B477= 0, " ",ROW(B477)-1)</f>
        <v xml:space="preserve"> </v>
      </c>
      <c r="F477" s="130" t="str">
        <f>IF(Data!$B477= 0, " ",($C477-$T$5)^2)</f>
        <v xml:space="preserve"> </v>
      </c>
      <c r="G477" s="130" t="str">
        <f>IF(Data!$B477= 0, " ",($C477-$T$5)^3)</f>
        <v xml:space="preserve"> </v>
      </c>
      <c r="H477" s="130" t="str">
        <f>IF(Data!$B477= 0, " ",($C477-$T$5)^4)</f>
        <v xml:space="preserve"> </v>
      </c>
      <c r="I477" s="135" t="str">
        <f>IF(Data!$B477= 0, " ",(D477-$U$5)^2)</f>
        <v xml:space="preserve"> </v>
      </c>
      <c r="J477" s="135" t="str">
        <f>IF(Data!$B477= 0, " ",(D477-$U$5)^3)</f>
        <v xml:space="preserve"> </v>
      </c>
      <c r="K477" s="135" t="str">
        <f>IF(Data!$B477= 0, " ",(E477-0.35)/$T$4)</f>
        <v xml:space="preserve"> </v>
      </c>
      <c r="L477" s="135" t="str">
        <f>IF(Data!$B477= 0, " ",(1-K477))</f>
        <v xml:space="preserve"> </v>
      </c>
      <c r="M477" s="135" t="str">
        <f>IF(Data!$B477= 0, " ",(1-$K477)^2)</f>
        <v xml:space="preserve"> </v>
      </c>
      <c r="N477" s="135" t="str">
        <f>IF(Data!$B477= 0, " ",(1-$K477)^3)</f>
        <v xml:space="preserve"> </v>
      </c>
      <c r="O477" s="136" t="str">
        <f>IF(Data!$B477= 0, " ",($C477*L477))</f>
        <v xml:space="preserve"> </v>
      </c>
      <c r="P477" s="136" t="str">
        <f>IF(Data!$B477= 0, " ",($C477*M477))</f>
        <v xml:space="preserve"> </v>
      </c>
      <c r="Q477" s="136" t="str">
        <f>IF(Data!$B477= 0, " ",($C477*N477))</f>
        <v xml:space="preserve"> </v>
      </c>
    </row>
    <row r="478" spans="2:17">
      <c r="B478" s="130" t="str">
        <f>IF(Data!$B478= 0, " ",Data!B478)</f>
        <v xml:space="preserve"> </v>
      </c>
      <c r="C478" s="130" t="str">
        <f>IF(Data!$B478= 0, " ",Data!C478)</f>
        <v xml:space="preserve"> </v>
      </c>
      <c r="D478" s="130" t="str">
        <f>IF(Data!$B478= 0, " ",LN(C478))</f>
        <v xml:space="preserve"> </v>
      </c>
      <c r="E478" s="130" t="str">
        <f>IF(Data!$B478= 0, " ",ROW(B478)-1)</f>
        <v xml:space="preserve"> </v>
      </c>
      <c r="F478" s="130" t="str">
        <f>IF(Data!$B478= 0, " ",($C478-$T$5)^2)</f>
        <v xml:space="preserve"> </v>
      </c>
      <c r="G478" s="130" t="str">
        <f>IF(Data!$B478= 0, " ",($C478-$T$5)^3)</f>
        <v xml:space="preserve"> </v>
      </c>
      <c r="H478" s="130" t="str">
        <f>IF(Data!$B478= 0, " ",($C478-$T$5)^4)</f>
        <v xml:space="preserve"> </v>
      </c>
      <c r="I478" s="135" t="str">
        <f>IF(Data!$B478= 0, " ",(D478-$U$5)^2)</f>
        <v xml:space="preserve"> </v>
      </c>
      <c r="J478" s="135" t="str">
        <f>IF(Data!$B478= 0, " ",(D478-$U$5)^3)</f>
        <v xml:space="preserve"> </v>
      </c>
      <c r="K478" s="135" t="str">
        <f>IF(Data!$B478= 0, " ",(E478-0.35)/$T$4)</f>
        <v xml:space="preserve"> </v>
      </c>
      <c r="L478" s="135" t="str">
        <f>IF(Data!$B478= 0, " ",(1-K478))</f>
        <v xml:space="preserve"> </v>
      </c>
      <c r="M478" s="135" t="str">
        <f>IF(Data!$B478= 0, " ",(1-$K478)^2)</f>
        <v xml:space="preserve"> </v>
      </c>
      <c r="N478" s="135" t="str">
        <f>IF(Data!$B478= 0, " ",(1-$K478)^3)</f>
        <v xml:space="preserve"> </v>
      </c>
      <c r="O478" s="136" t="str">
        <f>IF(Data!$B478= 0, " ",($C478*L478))</f>
        <v xml:space="preserve"> </v>
      </c>
      <c r="P478" s="136" t="str">
        <f>IF(Data!$B478= 0, " ",($C478*M478))</f>
        <v xml:space="preserve"> </v>
      </c>
      <c r="Q478" s="136" t="str">
        <f>IF(Data!$B478= 0, " ",($C478*N478))</f>
        <v xml:space="preserve"> </v>
      </c>
    </row>
    <row r="479" spans="2:17">
      <c r="B479" s="130" t="str">
        <f>IF(Data!$B479= 0, " ",Data!B479)</f>
        <v xml:space="preserve"> </v>
      </c>
      <c r="C479" s="130" t="str">
        <f>IF(Data!$B479= 0, " ",Data!C479)</f>
        <v xml:space="preserve"> </v>
      </c>
      <c r="D479" s="130" t="str">
        <f>IF(Data!$B479= 0, " ",LN(C479))</f>
        <v xml:space="preserve"> </v>
      </c>
      <c r="E479" s="130" t="str">
        <f>IF(Data!$B479= 0, " ",ROW(B479)-1)</f>
        <v xml:space="preserve"> </v>
      </c>
      <c r="F479" s="130" t="str">
        <f>IF(Data!$B479= 0, " ",($C479-$T$5)^2)</f>
        <v xml:space="preserve"> </v>
      </c>
      <c r="G479" s="130" t="str">
        <f>IF(Data!$B479= 0, " ",($C479-$T$5)^3)</f>
        <v xml:space="preserve"> </v>
      </c>
      <c r="H479" s="130" t="str">
        <f>IF(Data!$B479= 0, " ",($C479-$T$5)^4)</f>
        <v xml:space="preserve"> </v>
      </c>
      <c r="I479" s="135" t="str">
        <f>IF(Data!$B479= 0, " ",(D479-$U$5)^2)</f>
        <v xml:space="preserve"> </v>
      </c>
      <c r="J479" s="135" t="str">
        <f>IF(Data!$B479= 0, " ",(D479-$U$5)^3)</f>
        <v xml:space="preserve"> </v>
      </c>
      <c r="K479" s="135" t="str">
        <f>IF(Data!$B479= 0, " ",(E479-0.35)/$T$4)</f>
        <v xml:space="preserve"> </v>
      </c>
      <c r="L479" s="135" t="str">
        <f>IF(Data!$B479= 0, " ",(1-K479))</f>
        <v xml:space="preserve"> </v>
      </c>
      <c r="M479" s="135" t="str">
        <f>IF(Data!$B479= 0, " ",(1-$K479)^2)</f>
        <v xml:space="preserve"> </v>
      </c>
      <c r="N479" s="135" t="str">
        <f>IF(Data!$B479= 0, " ",(1-$K479)^3)</f>
        <v xml:space="preserve"> </v>
      </c>
      <c r="O479" s="136" t="str">
        <f>IF(Data!$B479= 0, " ",($C479*L479))</f>
        <v xml:space="preserve"> </v>
      </c>
      <c r="P479" s="136" t="str">
        <f>IF(Data!$B479= 0, " ",($C479*M479))</f>
        <v xml:space="preserve"> </v>
      </c>
      <c r="Q479" s="136" t="str">
        <f>IF(Data!$B479= 0, " ",($C479*N479))</f>
        <v xml:space="preserve"> </v>
      </c>
    </row>
    <row r="480" spans="2:17">
      <c r="B480" s="130" t="str">
        <f>IF(Data!$B480= 0, " ",Data!B480)</f>
        <v xml:space="preserve"> </v>
      </c>
      <c r="C480" s="130" t="str">
        <f>IF(Data!$B480= 0, " ",Data!C480)</f>
        <v xml:space="preserve"> </v>
      </c>
      <c r="D480" s="130" t="str">
        <f>IF(Data!$B480= 0, " ",LN(C480))</f>
        <v xml:space="preserve"> </v>
      </c>
      <c r="E480" s="130" t="str">
        <f>IF(Data!$B480= 0, " ",ROW(B480)-1)</f>
        <v xml:space="preserve"> </v>
      </c>
      <c r="F480" s="130" t="str">
        <f>IF(Data!$B480= 0, " ",($C480-$T$5)^2)</f>
        <v xml:space="preserve"> </v>
      </c>
      <c r="G480" s="130" t="str">
        <f>IF(Data!$B480= 0, " ",($C480-$T$5)^3)</f>
        <v xml:space="preserve"> </v>
      </c>
      <c r="H480" s="130" t="str">
        <f>IF(Data!$B480= 0, " ",($C480-$T$5)^4)</f>
        <v xml:space="preserve"> </v>
      </c>
      <c r="I480" s="135" t="str">
        <f>IF(Data!$B480= 0, " ",(D480-$U$5)^2)</f>
        <v xml:space="preserve"> </v>
      </c>
      <c r="J480" s="135" t="str">
        <f>IF(Data!$B480= 0, " ",(D480-$U$5)^3)</f>
        <v xml:space="preserve"> </v>
      </c>
      <c r="K480" s="135" t="str">
        <f>IF(Data!$B480= 0, " ",(E480-0.35)/$T$4)</f>
        <v xml:space="preserve"> </v>
      </c>
      <c r="L480" s="135" t="str">
        <f>IF(Data!$B480= 0, " ",(1-K480))</f>
        <v xml:space="preserve"> </v>
      </c>
      <c r="M480" s="135" t="str">
        <f>IF(Data!$B480= 0, " ",(1-$K480)^2)</f>
        <v xml:space="preserve"> </v>
      </c>
      <c r="N480" s="135" t="str">
        <f>IF(Data!$B480= 0, " ",(1-$K480)^3)</f>
        <v xml:space="preserve"> </v>
      </c>
      <c r="O480" s="136" t="str">
        <f>IF(Data!$B480= 0, " ",($C480*L480))</f>
        <v xml:space="preserve"> </v>
      </c>
      <c r="P480" s="136" t="str">
        <f>IF(Data!$B480= 0, " ",($C480*M480))</f>
        <v xml:space="preserve"> </v>
      </c>
      <c r="Q480" s="136" t="str">
        <f>IF(Data!$B480= 0, " ",($C480*N480))</f>
        <v xml:space="preserve"> </v>
      </c>
    </row>
    <row r="481" spans="2:17">
      <c r="B481" s="130" t="str">
        <f>IF(Data!$B481= 0, " ",Data!B481)</f>
        <v xml:space="preserve"> </v>
      </c>
      <c r="C481" s="130" t="str">
        <f>IF(Data!$B481= 0, " ",Data!C481)</f>
        <v xml:space="preserve"> </v>
      </c>
      <c r="D481" s="130" t="str">
        <f>IF(Data!$B481= 0, " ",LN(C481))</f>
        <v xml:space="preserve"> </v>
      </c>
      <c r="E481" s="130" t="str">
        <f>IF(Data!$B481= 0, " ",ROW(B481)-1)</f>
        <v xml:space="preserve"> </v>
      </c>
      <c r="F481" s="130" t="str">
        <f>IF(Data!$B481= 0, " ",($C481-$T$5)^2)</f>
        <v xml:space="preserve"> </v>
      </c>
      <c r="G481" s="130" t="str">
        <f>IF(Data!$B481= 0, " ",($C481-$T$5)^3)</f>
        <v xml:space="preserve"> </v>
      </c>
      <c r="H481" s="130" t="str">
        <f>IF(Data!$B481= 0, " ",($C481-$T$5)^4)</f>
        <v xml:space="preserve"> </v>
      </c>
      <c r="I481" s="135" t="str">
        <f>IF(Data!$B481= 0, " ",(D481-$U$5)^2)</f>
        <v xml:space="preserve"> </v>
      </c>
      <c r="J481" s="135" t="str">
        <f>IF(Data!$B481= 0, " ",(D481-$U$5)^3)</f>
        <v xml:space="preserve"> </v>
      </c>
      <c r="K481" s="135" t="str">
        <f>IF(Data!$B481= 0, " ",(E481-0.35)/$T$4)</f>
        <v xml:space="preserve"> </v>
      </c>
      <c r="L481" s="135" t="str">
        <f>IF(Data!$B481= 0, " ",(1-K481))</f>
        <v xml:space="preserve"> </v>
      </c>
      <c r="M481" s="135" t="str">
        <f>IF(Data!$B481= 0, " ",(1-$K481)^2)</f>
        <v xml:space="preserve"> </v>
      </c>
      <c r="N481" s="135" t="str">
        <f>IF(Data!$B481= 0, " ",(1-$K481)^3)</f>
        <v xml:space="preserve"> </v>
      </c>
      <c r="O481" s="136" t="str">
        <f>IF(Data!$B481= 0, " ",($C481*L481))</f>
        <v xml:space="preserve"> </v>
      </c>
      <c r="P481" s="136" t="str">
        <f>IF(Data!$B481= 0, " ",($C481*M481))</f>
        <v xml:space="preserve"> </v>
      </c>
      <c r="Q481" s="136" t="str">
        <f>IF(Data!$B481= 0, " ",($C481*N481))</f>
        <v xml:space="preserve"> </v>
      </c>
    </row>
    <row r="482" spans="2:17">
      <c r="B482" s="130" t="str">
        <f>IF(Data!$B482= 0, " ",Data!B482)</f>
        <v xml:space="preserve"> </v>
      </c>
      <c r="C482" s="130" t="str">
        <f>IF(Data!$B482= 0, " ",Data!C482)</f>
        <v xml:space="preserve"> </v>
      </c>
      <c r="D482" s="130" t="str">
        <f>IF(Data!$B482= 0, " ",LN(C482))</f>
        <v xml:space="preserve"> </v>
      </c>
      <c r="E482" s="130" t="str">
        <f>IF(Data!$B482= 0, " ",ROW(B482)-1)</f>
        <v xml:space="preserve"> </v>
      </c>
      <c r="F482" s="130" t="str">
        <f>IF(Data!$B482= 0, " ",($C482-$T$5)^2)</f>
        <v xml:space="preserve"> </v>
      </c>
      <c r="G482" s="130" t="str">
        <f>IF(Data!$B482= 0, " ",($C482-$T$5)^3)</f>
        <v xml:space="preserve"> </v>
      </c>
      <c r="H482" s="130" t="str">
        <f>IF(Data!$B482= 0, " ",($C482-$T$5)^4)</f>
        <v xml:space="preserve"> </v>
      </c>
      <c r="I482" s="135" t="str">
        <f>IF(Data!$B482= 0, " ",(D482-$U$5)^2)</f>
        <v xml:space="preserve"> </v>
      </c>
      <c r="J482" s="135" t="str">
        <f>IF(Data!$B482= 0, " ",(D482-$U$5)^3)</f>
        <v xml:space="preserve"> </v>
      </c>
      <c r="K482" s="135" t="str">
        <f>IF(Data!$B482= 0, " ",(E482-0.35)/$T$4)</f>
        <v xml:space="preserve"> </v>
      </c>
      <c r="L482" s="135" t="str">
        <f>IF(Data!$B482= 0, " ",(1-K482))</f>
        <v xml:space="preserve"> </v>
      </c>
      <c r="M482" s="135" t="str">
        <f>IF(Data!$B482= 0, " ",(1-$K482)^2)</f>
        <v xml:space="preserve"> </v>
      </c>
      <c r="N482" s="135" t="str">
        <f>IF(Data!$B482= 0, " ",(1-$K482)^3)</f>
        <v xml:space="preserve"> </v>
      </c>
      <c r="O482" s="136" t="str">
        <f>IF(Data!$B482= 0, " ",($C482*L482))</f>
        <v xml:space="preserve"> </v>
      </c>
      <c r="P482" s="136" t="str">
        <f>IF(Data!$B482= 0, " ",($C482*M482))</f>
        <v xml:space="preserve"> </v>
      </c>
      <c r="Q482" s="136" t="str">
        <f>IF(Data!$B482= 0, " ",($C482*N482))</f>
        <v xml:space="preserve"> </v>
      </c>
    </row>
    <row r="483" spans="2:17">
      <c r="B483" s="130" t="str">
        <f>IF(Data!$B483= 0, " ",Data!B483)</f>
        <v xml:space="preserve"> </v>
      </c>
      <c r="C483" s="130" t="str">
        <f>IF(Data!$B483= 0, " ",Data!C483)</f>
        <v xml:space="preserve"> </v>
      </c>
      <c r="D483" s="130" t="str">
        <f>IF(Data!$B483= 0, " ",LN(C483))</f>
        <v xml:space="preserve"> </v>
      </c>
      <c r="E483" s="130" t="str">
        <f>IF(Data!$B483= 0, " ",ROW(B483)-1)</f>
        <v xml:space="preserve"> </v>
      </c>
      <c r="F483" s="130" t="str">
        <f>IF(Data!$B483= 0, " ",($C483-$T$5)^2)</f>
        <v xml:space="preserve"> </v>
      </c>
      <c r="G483" s="130" t="str">
        <f>IF(Data!$B483= 0, " ",($C483-$T$5)^3)</f>
        <v xml:space="preserve"> </v>
      </c>
      <c r="H483" s="130" t="str">
        <f>IF(Data!$B483= 0, " ",($C483-$T$5)^4)</f>
        <v xml:space="preserve"> </v>
      </c>
      <c r="I483" s="135" t="str">
        <f>IF(Data!$B483= 0, " ",(D483-$U$5)^2)</f>
        <v xml:space="preserve"> </v>
      </c>
      <c r="J483" s="135" t="str">
        <f>IF(Data!$B483= 0, " ",(D483-$U$5)^3)</f>
        <v xml:space="preserve"> </v>
      </c>
      <c r="K483" s="135" t="str">
        <f>IF(Data!$B483= 0, " ",(E483-0.35)/$T$4)</f>
        <v xml:space="preserve"> </v>
      </c>
      <c r="L483" s="135" t="str">
        <f>IF(Data!$B483= 0, " ",(1-K483))</f>
        <v xml:space="preserve"> </v>
      </c>
      <c r="M483" s="135" t="str">
        <f>IF(Data!$B483= 0, " ",(1-$K483)^2)</f>
        <v xml:space="preserve"> </v>
      </c>
      <c r="N483" s="135" t="str">
        <f>IF(Data!$B483= 0, " ",(1-$K483)^3)</f>
        <v xml:space="preserve"> </v>
      </c>
      <c r="O483" s="136" t="str">
        <f>IF(Data!$B483= 0, " ",($C483*L483))</f>
        <v xml:space="preserve"> </v>
      </c>
      <c r="P483" s="136" t="str">
        <f>IF(Data!$B483= 0, " ",($C483*M483))</f>
        <v xml:space="preserve"> </v>
      </c>
      <c r="Q483" s="136" t="str">
        <f>IF(Data!$B483= 0, " ",($C483*N483))</f>
        <v xml:space="preserve"> </v>
      </c>
    </row>
    <row r="484" spans="2:17">
      <c r="B484" s="130" t="str">
        <f>IF(Data!$B484= 0, " ",Data!B484)</f>
        <v xml:space="preserve"> </v>
      </c>
      <c r="C484" s="130" t="str">
        <f>IF(Data!$B484= 0, " ",Data!C484)</f>
        <v xml:space="preserve"> </v>
      </c>
      <c r="D484" s="130" t="str">
        <f>IF(Data!$B484= 0, " ",LN(C484))</f>
        <v xml:space="preserve"> </v>
      </c>
      <c r="E484" s="130" t="str">
        <f>IF(Data!$B484= 0, " ",ROW(B484)-1)</f>
        <v xml:space="preserve"> </v>
      </c>
      <c r="F484" s="130" t="str">
        <f>IF(Data!$B484= 0, " ",($C484-$T$5)^2)</f>
        <v xml:space="preserve"> </v>
      </c>
      <c r="G484" s="130" t="str">
        <f>IF(Data!$B484= 0, " ",($C484-$T$5)^3)</f>
        <v xml:space="preserve"> </v>
      </c>
      <c r="H484" s="130" t="str">
        <f>IF(Data!$B484= 0, " ",($C484-$T$5)^4)</f>
        <v xml:space="preserve"> </v>
      </c>
      <c r="I484" s="135" t="str">
        <f>IF(Data!$B484= 0, " ",(D484-$U$5)^2)</f>
        <v xml:space="preserve"> </v>
      </c>
      <c r="J484" s="135" t="str">
        <f>IF(Data!$B484= 0, " ",(D484-$U$5)^3)</f>
        <v xml:space="preserve"> </v>
      </c>
      <c r="K484" s="135" t="str">
        <f>IF(Data!$B484= 0, " ",(E484-0.35)/$T$4)</f>
        <v xml:space="preserve"> </v>
      </c>
      <c r="L484" s="135" t="str">
        <f>IF(Data!$B484= 0, " ",(1-K484))</f>
        <v xml:space="preserve"> </v>
      </c>
      <c r="M484" s="135" t="str">
        <f>IF(Data!$B484= 0, " ",(1-$K484)^2)</f>
        <v xml:space="preserve"> </v>
      </c>
      <c r="N484" s="135" t="str">
        <f>IF(Data!$B484= 0, " ",(1-$K484)^3)</f>
        <v xml:space="preserve"> </v>
      </c>
      <c r="O484" s="136" t="str">
        <f>IF(Data!$B484= 0, " ",($C484*L484))</f>
        <v xml:space="preserve"> </v>
      </c>
      <c r="P484" s="136" t="str">
        <f>IF(Data!$B484= 0, " ",($C484*M484))</f>
        <v xml:space="preserve"> </v>
      </c>
      <c r="Q484" s="136" t="str">
        <f>IF(Data!$B484= 0, " ",($C484*N484))</f>
        <v xml:space="preserve"> </v>
      </c>
    </row>
    <row r="485" spans="2:17">
      <c r="B485" s="130" t="str">
        <f>IF(Data!$B485= 0, " ",Data!B485)</f>
        <v xml:space="preserve"> </v>
      </c>
      <c r="C485" s="130" t="str">
        <f>IF(Data!$B485= 0, " ",Data!C485)</f>
        <v xml:space="preserve"> </v>
      </c>
      <c r="D485" s="130" t="str">
        <f>IF(Data!$B485= 0, " ",LN(C485))</f>
        <v xml:space="preserve"> </v>
      </c>
      <c r="E485" s="130" t="str">
        <f>IF(Data!$B485= 0, " ",ROW(B485)-1)</f>
        <v xml:space="preserve"> </v>
      </c>
      <c r="F485" s="130" t="str">
        <f>IF(Data!$B485= 0, " ",($C485-$T$5)^2)</f>
        <v xml:space="preserve"> </v>
      </c>
      <c r="G485" s="130" t="str">
        <f>IF(Data!$B485= 0, " ",($C485-$T$5)^3)</f>
        <v xml:space="preserve"> </v>
      </c>
      <c r="H485" s="130" t="str">
        <f>IF(Data!$B485= 0, " ",($C485-$T$5)^4)</f>
        <v xml:space="preserve"> </v>
      </c>
      <c r="I485" s="135" t="str">
        <f>IF(Data!$B485= 0, " ",(D485-$U$5)^2)</f>
        <v xml:space="preserve"> </v>
      </c>
      <c r="J485" s="135" t="str">
        <f>IF(Data!$B485= 0, " ",(D485-$U$5)^3)</f>
        <v xml:space="preserve"> </v>
      </c>
      <c r="K485" s="135" t="str">
        <f>IF(Data!$B485= 0, " ",(E485-0.35)/$T$4)</f>
        <v xml:space="preserve"> </v>
      </c>
      <c r="L485" s="135" t="str">
        <f>IF(Data!$B485= 0, " ",(1-K485))</f>
        <v xml:space="preserve"> </v>
      </c>
      <c r="M485" s="135" t="str">
        <f>IF(Data!$B485= 0, " ",(1-$K485)^2)</f>
        <v xml:space="preserve"> </v>
      </c>
      <c r="N485" s="135" t="str">
        <f>IF(Data!$B485= 0, " ",(1-$K485)^3)</f>
        <v xml:space="preserve"> </v>
      </c>
      <c r="O485" s="136" t="str">
        <f>IF(Data!$B485= 0, " ",($C485*L485))</f>
        <v xml:space="preserve"> </v>
      </c>
      <c r="P485" s="136" t="str">
        <f>IF(Data!$B485= 0, " ",($C485*M485))</f>
        <v xml:space="preserve"> </v>
      </c>
      <c r="Q485" s="136" t="str">
        <f>IF(Data!$B485= 0, " ",($C485*N485))</f>
        <v xml:space="preserve"> </v>
      </c>
    </row>
    <row r="486" spans="2:17">
      <c r="B486" s="130" t="str">
        <f>IF(Data!$B486= 0, " ",Data!B486)</f>
        <v xml:space="preserve"> </v>
      </c>
      <c r="C486" s="130" t="str">
        <f>IF(Data!$B486= 0, " ",Data!C486)</f>
        <v xml:space="preserve"> </v>
      </c>
      <c r="D486" s="130" t="str">
        <f>IF(Data!$B486= 0, " ",LN(C486))</f>
        <v xml:space="preserve"> </v>
      </c>
      <c r="E486" s="130" t="str">
        <f>IF(Data!$B486= 0, " ",ROW(B486)-1)</f>
        <v xml:space="preserve"> </v>
      </c>
      <c r="F486" s="130" t="str">
        <f>IF(Data!$B486= 0, " ",($C486-$T$5)^2)</f>
        <v xml:space="preserve"> </v>
      </c>
      <c r="G486" s="130" t="str">
        <f>IF(Data!$B486= 0, " ",($C486-$T$5)^3)</f>
        <v xml:space="preserve"> </v>
      </c>
      <c r="H486" s="130" t="str">
        <f>IF(Data!$B486= 0, " ",($C486-$T$5)^4)</f>
        <v xml:space="preserve"> </v>
      </c>
      <c r="I486" s="135" t="str">
        <f>IF(Data!$B486= 0, " ",(D486-$U$5)^2)</f>
        <v xml:space="preserve"> </v>
      </c>
      <c r="J486" s="135" t="str">
        <f>IF(Data!$B486= 0, " ",(D486-$U$5)^3)</f>
        <v xml:space="preserve"> </v>
      </c>
      <c r="K486" s="135" t="str">
        <f>IF(Data!$B486= 0, " ",(E486-0.35)/$T$4)</f>
        <v xml:space="preserve"> </v>
      </c>
      <c r="L486" s="135" t="str">
        <f>IF(Data!$B486= 0, " ",(1-K486))</f>
        <v xml:space="preserve"> </v>
      </c>
      <c r="M486" s="135" t="str">
        <f>IF(Data!$B486= 0, " ",(1-$K486)^2)</f>
        <v xml:space="preserve"> </v>
      </c>
      <c r="N486" s="135" t="str">
        <f>IF(Data!$B486= 0, " ",(1-$K486)^3)</f>
        <v xml:space="preserve"> </v>
      </c>
      <c r="O486" s="136" t="str">
        <f>IF(Data!$B486= 0, " ",($C486*L486))</f>
        <v xml:space="preserve"> </v>
      </c>
      <c r="P486" s="136" t="str">
        <f>IF(Data!$B486= 0, " ",($C486*M486))</f>
        <v xml:space="preserve"> </v>
      </c>
      <c r="Q486" s="136" t="str">
        <f>IF(Data!$B486= 0, " ",($C486*N486))</f>
        <v xml:space="preserve"> </v>
      </c>
    </row>
    <row r="487" spans="2:17">
      <c r="B487" s="130" t="str">
        <f>IF(Data!$B487= 0, " ",Data!B487)</f>
        <v xml:space="preserve"> </v>
      </c>
      <c r="C487" s="130" t="str">
        <f>IF(Data!$B487= 0, " ",Data!C487)</f>
        <v xml:space="preserve"> </v>
      </c>
      <c r="D487" s="130" t="str">
        <f>IF(Data!$B487= 0, " ",LN(C487))</f>
        <v xml:space="preserve"> </v>
      </c>
      <c r="E487" s="130" t="str">
        <f>IF(Data!$B487= 0, " ",ROW(B487)-1)</f>
        <v xml:space="preserve"> </v>
      </c>
      <c r="F487" s="130" t="str">
        <f>IF(Data!$B487= 0, " ",($C487-$T$5)^2)</f>
        <v xml:space="preserve"> </v>
      </c>
      <c r="G487" s="130" t="str">
        <f>IF(Data!$B487= 0, " ",($C487-$T$5)^3)</f>
        <v xml:space="preserve"> </v>
      </c>
      <c r="H487" s="130" t="str">
        <f>IF(Data!$B487= 0, " ",($C487-$T$5)^4)</f>
        <v xml:space="preserve"> </v>
      </c>
      <c r="I487" s="135" t="str">
        <f>IF(Data!$B487= 0, " ",(D487-$U$5)^2)</f>
        <v xml:space="preserve"> </v>
      </c>
      <c r="J487" s="135" t="str">
        <f>IF(Data!$B487= 0, " ",(D487-$U$5)^3)</f>
        <v xml:space="preserve"> </v>
      </c>
      <c r="K487" s="135" t="str">
        <f>IF(Data!$B487= 0, " ",(E487-0.35)/$T$4)</f>
        <v xml:space="preserve"> </v>
      </c>
      <c r="L487" s="135" t="str">
        <f>IF(Data!$B487= 0, " ",(1-K487))</f>
        <v xml:space="preserve"> </v>
      </c>
      <c r="M487" s="135" t="str">
        <f>IF(Data!$B487= 0, " ",(1-$K487)^2)</f>
        <v xml:space="preserve"> </v>
      </c>
      <c r="N487" s="135" t="str">
        <f>IF(Data!$B487= 0, " ",(1-$K487)^3)</f>
        <v xml:space="preserve"> </v>
      </c>
      <c r="O487" s="136" t="str">
        <f>IF(Data!$B487= 0, " ",($C487*L487))</f>
        <v xml:space="preserve"> </v>
      </c>
      <c r="P487" s="136" t="str">
        <f>IF(Data!$B487= 0, " ",($C487*M487))</f>
        <v xml:space="preserve"> </v>
      </c>
      <c r="Q487" s="136" t="str">
        <f>IF(Data!$B487= 0, " ",($C487*N487))</f>
        <v xml:space="preserve"> </v>
      </c>
    </row>
    <row r="488" spans="2:17">
      <c r="B488" s="130" t="str">
        <f>IF(Data!$B488= 0, " ",Data!B488)</f>
        <v xml:space="preserve"> </v>
      </c>
      <c r="C488" s="130" t="str">
        <f>IF(Data!$B488= 0, " ",Data!C488)</f>
        <v xml:space="preserve"> </v>
      </c>
      <c r="D488" s="130" t="str">
        <f>IF(Data!$B488= 0, " ",LN(C488))</f>
        <v xml:space="preserve"> </v>
      </c>
      <c r="E488" s="130" t="str">
        <f>IF(Data!$B488= 0, " ",ROW(B488)-1)</f>
        <v xml:space="preserve"> </v>
      </c>
      <c r="F488" s="130" t="str">
        <f>IF(Data!$B488= 0, " ",($C488-$T$5)^2)</f>
        <v xml:space="preserve"> </v>
      </c>
      <c r="G488" s="130" t="str">
        <f>IF(Data!$B488= 0, " ",($C488-$T$5)^3)</f>
        <v xml:space="preserve"> </v>
      </c>
      <c r="H488" s="130" t="str">
        <f>IF(Data!$B488= 0, " ",($C488-$T$5)^4)</f>
        <v xml:space="preserve"> </v>
      </c>
      <c r="I488" s="135" t="str">
        <f>IF(Data!$B488= 0, " ",(D488-$U$5)^2)</f>
        <v xml:space="preserve"> </v>
      </c>
      <c r="J488" s="135" t="str">
        <f>IF(Data!$B488= 0, " ",(D488-$U$5)^3)</f>
        <v xml:space="preserve"> </v>
      </c>
      <c r="K488" s="135" t="str">
        <f>IF(Data!$B488= 0, " ",(E488-0.35)/$T$4)</f>
        <v xml:space="preserve"> </v>
      </c>
      <c r="L488" s="135" t="str">
        <f>IF(Data!$B488= 0, " ",(1-K488))</f>
        <v xml:space="preserve"> </v>
      </c>
      <c r="M488" s="135" t="str">
        <f>IF(Data!$B488= 0, " ",(1-$K488)^2)</f>
        <v xml:space="preserve"> </v>
      </c>
      <c r="N488" s="135" t="str">
        <f>IF(Data!$B488= 0, " ",(1-$K488)^3)</f>
        <v xml:space="preserve"> </v>
      </c>
      <c r="O488" s="136" t="str">
        <f>IF(Data!$B488= 0, " ",($C488*L488))</f>
        <v xml:space="preserve"> </v>
      </c>
      <c r="P488" s="136" t="str">
        <f>IF(Data!$B488= 0, " ",($C488*M488))</f>
        <v xml:space="preserve"> </v>
      </c>
      <c r="Q488" s="136" t="str">
        <f>IF(Data!$B488= 0, " ",($C488*N488))</f>
        <v xml:space="preserve"> </v>
      </c>
    </row>
    <row r="489" spans="2:17">
      <c r="B489" s="130" t="str">
        <f>IF(Data!$B489= 0, " ",Data!B489)</f>
        <v xml:space="preserve"> </v>
      </c>
      <c r="C489" s="130" t="str">
        <f>IF(Data!$B489= 0, " ",Data!C489)</f>
        <v xml:space="preserve"> </v>
      </c>
      <c r="D489" s="130" t="str">
        <f>IF(Data!$B489= 0, " ",LN(C489))</f>
        <v xml:space="preserve"> </v>
      </c>
      <c r="E489" s="130" t="str">
        <f>IF(Data!$B489= 0, " ",ROW(B489)-1)</f>
        <v xml:space="preserve"> </v>
      </c>
      <c r="F489" s="130" t="str">
        <f>IF(Data!$B489= 0, " ",($C489-$T$5)^2)</f>
        <v xml:space="preserve"> </v>
      </c>
      <c r="G489" s="130" t="str">
        <f>IF(Data!$B489= 0, " ",($C489-$T$5)^3)</f>
        <v xml:space="preserve"> </v>
      </c>
      <c r="H489" s="130" t="str">
        <f>IF(Data!$B489= 0, " ",($C489-$T$5)^4)</f>
        <v xml:space="preserve"> </v>
      </c>
      <c r="I489" s="135" t="str">
        <f>IF(Data!$B489= 0, " ",(D489-$U$5)^2)</f>
        <v xml:space="preserve"> </v>
      </c>
      <c r="J489" s="135" t="str">
        <f>IF(Data!$B489= 0, " ",(D489-$U$5)^3)</f>
        <v xml:space="preserve"> </v>
      </c>
      <c r="K489" s="135" t="str">
        <f>IF(Data!$B489= 0, " ",(E489-0.35)/$T$4)</f>
        <v xml:space="preserve"> </v>
      </c>
      <c r="L489" s="135" t="str">
        <f>IF(Data!$B489= 0, " ",(1-K489))</f>
        <v xml:space="preserve"> </v>
      </c>
      <c r="M489" s="135" t="str">
        <f>IF(Data!$B489= 0, " ",(1-$K489)^2)</f>
        <v xml:space="preserve"> </v>
      </c>
      <c r="N489" s="135" t="str">
        <f>IF(Data!$B489= 0, " ",(1-$K489)^3)</f>
        <v xml:space="preserve"> </v>
      </c>
      <c r="O489" s="136" t="str">
        <f>IF(Data!$B489= 0, " ",($C489*L489))</f>
        <v xml:space="preserve"> </v>
      </c>
      <c r="P489" s="136" t="str">
        <f>IF(Data!$B489= 0, " ",($C489*M489))</f>
        <v xml:space="preserve"> </v>
      </c>
      <c r="Q489" s="136" t="str">
        <f>IF(Data!$B489= 0, " ",($C489*N489))</f>
        <v xml:space="preserve"> </v>
      </c>
    </row>
    <row r="490" spans="2:17">
      <c r="B490" s="130" t="str">
        <f>IF(Data!$B490= 0, " ",Data!B490)</f>
        <v xml:space="preserve"> </v>
      </c>
      <c r="C490" s="130" t="str">
        <f>IF(Data!$B490= 0, " ",Data!C490)</f>
        <v xml:space="preserve"> </v>
      </c>
      <c r="D490" s="130" t="str">
        <f>IF(Data!$B490= 0, " ",LN(C490))</f>
        <v xml:space="preserve"> </v>
      </c>
      <c r="E490" s="130" t="str">
        <f>IF(Data!$B490= 0, " ",ROW(B490)-1)</f>
        <v xml:space="preserve"> </v>
      </c>
      <c r="F490" s="130" t="str">
        <f>IF(Data!$B490= 0, " ",($C490-$T$5)^2)</f>
        <v xml:space="preserve"> </v>
      </c>
      <c r="G490" s="130" t="str">
        <f>IF(Data!$B490= 0, " ",($C490-$T$5)^3)</f>
        <v xml:space="preserve"> </v>
      </c>
      <c r="H490" s="130" t="str">
        <f>IF(Data!$B490= 0, " ",($C490-$T$5)^4)</f>
        <v xml:space="preserve"> </v>
      </c>
      <c r="I490" s="135" t="str">
        <f>IF(Data!$B490= 0, " ",(D490-$U$5)^2)</f>
        <v xml:space="preserve"> </v>
      </c>
      <c r="J490" s="135" t="str">
        <f>IF(Data!$B490= 0, " ",(D490-$U$5)^3)</f>
        <v xml:space="preserve"> </v>
      </c>
      <c r="K490" s="135" t="str">
        <f>IF(Data!$B490= 0, " ",(E490-0.35)/$T$4)</f>
        <v xml:space="preserve"> </v>
      </c>
      <c r="L490" s="135" t="str">
        <f>IF(Data!$B490= 0, " ",(1-K490))</f>
        <v xml:space="preserve"> </v>
      </c>
      <c r="M490" s="135" t="str">
        <f>IF(Data!$B490= 0, " ",(1-$K490)^2)</f>
        <v xml:space="preserve"> </v>
      </c>
      <c r="N490" s="135" t="str">
        <f>IF(Data!$B490= 0, " ",(1-$K490)^3)</f>
        <v xml:space="preserve"> </v>
      </c>
      <c r="O490" s="136" t="str">
        <f>IF(Data!$B490= 0, " ",($C490*L490))</f>
        <v xml:space="preserve"> </v>
      </c>
      <c r="P490" s="136" t="str">
        <f>IF(Data!$B490= 0, " ",($C490*M490))</f>
        <v xml:space="preserve"> </v>
      </c>
      <c r="Q490" s="136" t="str">
        <f>IF(Data!$B490= 0, " ",($C490*N490))</f>
        <v xml:space="preserve"> </v>
      </c>
    </row>
    <row r="491" spans="2:17">
      <c r="B491" s="130" t="str">
        <f>IF(Data!$B491= 0, " ",Data!B491)</f>
        <v xml:space="preserve"> </v>
      </c>
      <c r="C491" s="130" t="str">
        <f>IF(Data!$B491= 0, " ",Data!C491)</f>
        <v xml:space="preserve"> </v>
      </c>
      <c r="D491" s="130" t="str">
        <f>IF(Data!$B491= 0, " ",LN(C491))</f>
        <v xml:space="preserve"> </v>
      </c>
      <c r="E491" s="130" t="str">
        <f>IF(Data!$B491= 0, " ",ROW(B491)-1)</f>
        <v xml:space="preserve"> </v>
      </c>
      <c r="F491" s="130" t="str">
        <f>IF(Data!$B491= 0, " ",($C491-$T$5)^2)</f>
        <v xml:space="preserve"> </v>
      </c>
      <c r="G491" s="130" t="str">
        <f>IF(Data!$B491= 0, " ",($C491-$T$5)^3)</f>
        <v xml:space="preserve"> </v>
      </c>
      <c r="H491" s="130" t="str">
        <f>IF(Data!$B491= 0, " ",($C491-$T$5)^4)</f>
        <v xml:space="preserve"> </v>
      </c>
      <c r="I491" s="135" t="str">
        <f>IF(Data!$B491= 0, " ",(D491-$U$5)^2)</f>
        <v xml:space="preserve"> </v>
      </c>
      <c r="J491" s="135" t="str">
        <f>IF(Data!$B491= 0, " ",(D491-$U$5)^3)</f>
        <v xml:space="preserve"> </v>
      </c>
      <c r="K491" s="135" t="str">
        <f>IF(Data!$B491= 0, " ",(E491-0.35)/$T$4)</f>
        <v xml:space="preserve"> </v>
      </c>
      <c r="L491" s="135" t="str">
        <f>IF(Data!$B491= 0, " ",(1-K491))</f>
        <v xml:space="preserve"> </v>
      </c>
      <c r="M491" s="135" t="str">
        <f>IF(Data!$B491= 0, " ",(1-$K491)^2)</f>
        <v xml:space="preserve"> </v>
      </c>
      <c r="N491" s="135" t="str">
        <f>IF(Data!$B491= 0, " ",(1-$K491)^3)</f>
        <v xml:space="preserve"> </v>
      </c>
      <c r="O491" s="136" t="str">
        <f>IF(Data!$B491= 0, " ",($C491*L491))</f>
        <v xml:space="preserve"> </v>
      </c>
      <c r="P491" s="136" t="str">
        <f>IF(Data!$B491= 0, " ",($C491*M491))</f>
        <v xml:space="preserve"> </v>
      </c>
      <c r="Q491" s="136" t="str">
        <f>IF(Data!$B491= 0, " ",($C491*N491))</f>
        <v xml:space="preserve"> </v>
      </c>
    </row>
    <row r="492" spans="2:17">
      <c r="B492" s="130" t="str">
        <f>IF(Data!$B492= 0, " ",Data!B492)</f>
        <v xml:space="preserve"> </v>
      </c>
      <c r="C492" s="130" t="str">
        <f>IF(Data!$B492= 0, " ",Data!C492)</f>
        <v xml:space="preserve"> </v>
      </c>
      <c r="D492" s="130" t="str">
        <f>IF(Data!$B492= 0, " ",LN(C492))</f>
        <v xml:space="preserve"> </v>
      </c>
      <c r="E492" s="130" t="str">
        <f>IF(Data!$B492= 0, " ",ROW(B492)-1)</f>
        <v xml:space="preserve"> </v>
      </c>
      <c r="F492" s="130" t="str">
        <f>IF(Data!$B492= 0, " ",($C492-$T$5)^2)</f>
        <v xml:space="preserve"> </v>
      </c>
      <c r="G492" s="130" t="str">
        <f>IF(Data!$B492= 0, " ",($C492-$T$5)^3)</f>
        <v xml:space="preserve"> </v>
      </c>
      <c r="H492" s="130" t="str">
        <f>IF(Data!$B492= 0, " ",($C492-$T$5)^4)</f>
        <v xml:space="preserve"> </v>
      </c>
      <c r="I492" s="135" t="str">
        <f>IF(Data!$B492= 0, " ",(D492-$U$5)^2)</f>
        <v xml:space="preserve"> </v>
      </c>
      <c r="J492" s="135" t="str">
        <f>IF(Data!$B492= 0, " ",(D492-$U$5)^3)</f>
        <v xml:space="preserve"> </v>
      </c>
      <c r="K492" s="135" t="str">
        <f>IF(Data!$B492= 0, " ",(E492-0.35)/$T$4)</f>
        <v xml:space="preserve"> </v>
      </c>
      <c r="L492" s="135" t="str">
        <f>IF(Data!$B492= 0, " ",(1-K492))</f>
        <v xml:space="preserve"> </v>
      </c>
      <c r="M492" s="135" t="str">
        <f>IF(Data!$B492= 0, " ",(1-$K492)^2)</f>
        <v xml:space="preserve"> </v>
      </c>
      <c r="N492" s="135" t="str">
        <f>IF(Data!$B492= 0, " ",(1-$K492)^3)</f>
        <v xml:space="preserve"> </v>
      </c>
      <c r="O492" s="136" t="str">
        <f>IF(Data!$B492= 0, " ",($C492*L492))</f>
        <v xml:space="preserve"> </v>
      </c>
      <c r="P492" s="136" t="str">
        <f>IF(Data!$B492= 0, " ",($C492*M492))</f>
        <v xml:space="preserve"> </v>
      </c>
      <c r="Q492" s="136" t="str">
        <f>IF(Data!$B492= 0, " ",($C492*N492))</f>
        <v xml:space="preserve"> </v>
      </c>
    </row>
    <row r="493" spans="2:17">
      <c r="B493" s="130" t="str">
        <f>IF(Data!$B493= 0, " ",Data!B493)</f>
        <v xml:space="preserve"> </v>
      </c>
      <c r="C493" s="130" t="str">
        <f>IF(Data!$B493= 0, " ",Data!C493)</f>
        <v xml:space="preserve"> </v>
      </c>
      <c r="D493" s="130" t="str">
        <f>IF(Data!$B493= 0, " ",LN(C493))</f>
        <v xml:space="preserve"> </v>
      </c>
      <c r="E493" s="130" t="str">
        <f>IF(Data!$B493= 0, " ",ROW(B493)-1)</f>
        <v xml:space="preserve"> </v>
      </c>
      <c r="F493" s="130" t="str">
        <f>IF(Data!$B493= 0, " ",($C493-$T$5)^2)</f>
        <v xml:space="preserve"> </v>
      </c>
      <c r="G493" s="130" t="str">
        <f>IF(Data!$B493= 0, " ",($C493-$T$5)^3)</f>
        <v xml:space="preserve"> </v>
      </c>
      <c r="H493" s="130" t="str">
        <f>IF(Data!$B493= 0, " ",($C493-$T$5)^4)</f>
        <v xml:space="preserve"> </v>
      </c>
      <c r="I493" s="135" t="str">
        <f>IF(Data!$B493= 0, " ",(D493-$U$5)^2)</f>
        <v xml:space="preserve"> </v>
      </c>
      <c r="J493" s="135" t="str">
        <f>IF(Data!$B493= 0, " ",(D493-$U$5)^3)</f>
        <v xml:space="preserve"> </v>
      </c>
      <c r="K493" s="135" t="str">
        <f>IF(Data!$B493= 0, " ",(E493-0.35)/$T$4)</f>
        <v xml:space="preserve"> </v>
      </c>
      <c r="L493" s="135" t="str">
        <f>IF(Data!$B493= 0, " ",(1-K493))</f>
        <v xml:space="preserve"> </v>
      </c>
      <c r="M493" s="135" t="str">
        <f>IF(Data!$B493= 0, " ",(1-$K493)^2)</f>
        <v xml:space="preserve"> </v>
      </c>
      <c r="N493" s="135" t="str">
        <f>IF(Data!$B493= 0, " ",(1-$K493)^3)</f>
        <v xml:space="preserve"> </v>
      </c>
      <c r="O493" s="136" t="str">
        <f>IF(Data!$B493= 0, " ",($C493*L493))</f>
        <v xml:space="preserve"> </v>
      </c>
      <c r="P493" s="136" t="str">
        <f>IF(Data!$B493= 0, " ",($C493*M493))</f>
        <v xml:space="preserve"> </v>
      </c>
      <c r="Q493" s="136" t="str">
        <f>IF(Data!$B493= 0, " ",($C493*N493))</f>
        <v xml:space="preserve"> </v>
      </c>
    </row>
    <row r="494" spans="2:17">
      <c r="B494" s="130" t="str">
        <f>IF(Data!$B494= 0, " ",Data!B494)</f>
        <v xml:space="preserve"> </v>
      </c>
      <c r="C494" s="130" t="str">
        <f>IF(Data!$B494= 0, " ",Data!C494)</f>
        <v xml:space="preserve"> </v>
      </c>
      <c r="D494" s="130" t="str">
        <f>IF(Data!$B494= 0, " ",LN(C494))</f>
        <v xml:space="preserve"> </v>
      </c>
      <c r="E494" s="130" t="str">
        <f>IF(Data!$B494= 0, " ",ROW(B494)-1)</f>
        <v xml:space="preserve"> </v>
      </c>
      <c r="F494" s="130" t="str">
        <f>IF(Data!$B494= 0, " ",($C494-$T$5)^2)</f>
        <v xml:space="preserve"> </v>
      </c>
      <c r="G494" s="130" t="str">
        <f>IF(Data!$B494= 0, " ",($C494-$T$5)^3)</f>
        <v xml:space="preserve"> </v>
      </c>
      <c r="H494" s="130" t="str">
        <f>IF(Data!$B494= 0, " ",($C494-$T$5)^4)</f>
        <v xml:space="preserve"> </v>
      </c>
      <c r="I494" s="135" t="str">
        <f>IF(Data!$B494= 0, " ",(D494-$U$5)^2)</f>
        <v xml:space="preserve"> </v>
      </c>
      <c r="J494" s="135" t="str">
        <f>IF(Data!$B494= 0, " ",(D494-$U$5)^3)</f>
        <v xml:space="preserve"> </v>
      </c>
      <c r="K494" s="135" t="str">
        <f>IF(Data!$B494= 0, " ",(E494-0.35)/$T$4)</f>
        <v xml:space="preserve"> </v>
      </c>
      <c r="L494" s="135" t="str">
        <f>IF(Data!$B494= 0, " ",(1-K494))</f>
        <v xml:space="preserve"> </v>
      </c>
      <c r="M494" s="135" t="str">
        <f>IF(Data!$B494= 0, " ",(1-$K494)^2)</f>
        <v xml:space="preserve"> </v>
      </c>
      <c r="N494" s="135" t="str">
        <f>IF(Data!$B494= 0, " ",(1-$K494)^3)</f>
        <v xml:space="preserve"> </v>
      </c>
      <c r="O494" s="136" t="str">
        <f>IF(Data!$B494= 0, " ",($C494*L494))</f>
        <v xml:space="preserve"> </v>
      </c>
      <c r="P494" s="136" t="str">
        <f>IF(Data!$B494= 0, " ",($C494*M494))</f>
        <v xml:space="preserve"> </v>
      </c>
      <c r="Q494" s="136" t="str">
        <f>IF(Data!$B494= 0, " ",($C494*N494))</f>
        <v xml:space="preserve"> </v>
      </c>
    </row>
    <row r="495" spans="2:17">
      <c r="B495" s="130" t="str">
        <f>IF(Data!$B495= 0, " ",Data!B495)</f>
        <v xml:space="preserve"> </v>
      </c>
      <c r="C495" s="130" t="str">
        <f>IF(Data!$B495= 0, " ",Data!C495)</f>
        <v xml:space="preserve"> </v>
      </c>
      <c r="D495" s="130" t="str">
        <f>IF(Data!$B495= 0, " ",LN(C495))</f>
        <v xml:space="preserve"> </v>
      </c>
      <c r="E495" s="130" t="str">
        <f>IF(Data!$B495= 0, " ",ROW(B495)-1)</f>
        <v xml:space="preserve"> </v>
      </c>
      <c r="F495" s="130" t="str">
        <f>IF(Data!$B495= 0, " ",($C495-$T$5)^2)</f>
        <v xml:space="preserve"> </v>
      </c>
      <c r="G495" s="130" t="str">
        <f>IF(Data!$B495= 0, " ",($C495-$T$5)^3)</f>
        <v xml:space="preserve"> </v>
      </c>
      <c r="H495" s="130" t="str">
        <f>IF(Data!$B495= 0, " ",($C495-$T$5)^4)</f>
        <v xml:space="preserve"> </v>
      </c>
      <c r="I495" s="135" t="str">
        <f>IF(Data!$B495= 0, " ",(D495-$U$5)^2)</f>
        <v xml:space="preserve"> </v>
      </c>
      <c r="J495" s="135" t="str">
        <f>IF(Data!$B495= 0, " ",(D495-$U$5)^3)</f>
        <v xml:space="preserve"> </v>
      </c>
      <c r="K495" s="135" t="str">
        <f>IF(Data!$B495= 0, " ",(E495-0.35)/$T$4)</f>
        <v xml:space="preserve"> </v>
      </c>
      <c r="L495" s="135" t="str">
        <f>IF(Data!$B495= 0, " ",(1-K495))</f>
        <v xml:space="preserve"> </v>
      </c>
      <c r="M495" s="135" t="str">
        <f>IF(Data!$B495= 0, " ",(1-$K495)^2)</f>
        <v xml:space="preserve"> </v>
      </c>
      <c r="N495" s="135" t="str">
        <f>IF(Data!$B495= 0, " ",(1-$K495)^3)</f>
        <v xml:space="preserve"> </v>
      </c>
      <c r="O495" s="136" t="str">
        <f>IF(Data!$B495= 0, " ",($C495*L495))</f>
        <v xml:space="preserve"> </v>
      </c>
      <c r="P495" s="136" t="str">
        <f>IF(Data!$B495= 0, " ",($C495*M495))</f>
        <v xml:space="preserve"> </v>
      </c>
      <c r="Q495" s="136" t="str">
        <f>IF(Data!$B495= 0, " ",($C495*N495))</f>
        <v xml:space="preserve"> </v>
      </c>
    </row>
    <row r="496" spans="2:17">
      <c r="B496" s="130" t="str">
        <f>IF(Data!$B496= 0, " ",Data!B496)</f>
        <v xml:space="preserve"> </v>
      </c>
      <c r="C496" s="130" t="str">
        <f>IF(Data!$B496= 0, " ",Data!C496)</f>
        <v xml:space="preserve"> </v>
      </c>
      <c r="D496" s="130" t="str">
        <f>IF(Data!$B496= 0, " ",LN(C496))</f>
        <v xml:space="preserve"> </v>
      </c>
      <c r="E496" s="130" t="str">
        <f>IF(Data!$B496= 0, " ",ROW(B496)-1)</f>
        <v xml:space="preserve"> </v>
      </c>
      <c r="F496" s="130" t="str">
        <f>IF(Data!$B496= 0, " ",($C496-$T$5)^2)</f>
        <v xml:space="preserve"> </v>
      </c>
      <c r="G496" s="130" t="str">
        <f>IF(Data!$B496= 0, " ",($C496-$T$5)^3)</f>
        <v xml:space="preserve"> </v>
      </c>
      <c r="H496" s="130" t="str">
        <f>IF(Data!$B496= 0, " ",($C496-$T$5)^4)</f>
        <v xml:space="preserve"> </v>
      </c>
      <c r="I496" s="135" t="str">
        <f>IF(Data!$B496= 0, " ",(D496-$U$5)^2)</f>
        <v xml:space="preserve"> </v>
      </c>
      <c r="J496" s="135" t="str">
        <f>IF(Data!$B496= 0, " ",(D496-$U$5)^3)</f>
        <v xml:space="preserve"> </v>
      </c>
      <c r="K496" s="135" t="str">
        <f>IF(Data!$B496= 0, " ",(E496-0.35)/$T$4)</f>
        <v xml:space="preserve"> </v>
      </c>
      <c r="L496" s="135" t="str">
        <f>IF(Data!$B496= 0, " ",(1-K496))</f>
        <v xml:space="preserve"> </v>
      </c>
      <c r="M496" s="135" t="str">
        <f>IF(Data!$B496= 0, " ",(1-$K496)^2)</f>
        <v xml:space="preserve"> </v>
      </c>
      <c r="N496" s="135" t="str">
        <f>IF(Data!$B496= 0, " ",(1-$K496)^3)</f>
        <v xml:space="preserve"> </v>
      </c>
      <c r="O496" s="136" t="str">
        <f>IF(Data!$B496= 0, " ",($C496*L496))</f>
        <v xml:space="preserve"> </v>
      </c>
      <c r="P496" s="136" t="str">
        <f>IF(Data!$B496= 0, " ",($C496*M496))</f>
        <v xml:space="preserve"> </v>
      </c>
      <c r="Q496" s="136" t="str">
        <f>IF(Data!$B496= 0, " ",($C496*N496))</f>
        <v xml:space="preserve"> </v>
      </c>
    </row>
    <row r="497" spans="2:17">
      <c r="B497" s="130" t="str">
        <f>IF(Data!$B497= 0, " ",Data!B497)</f>
        <v xml:space="preserve"> </v>
      </c>
      <c r="C497" s="130" t="str">
        <f>IF(Data!$B497= 0, " ",Data!C497)</f>
        <v xml:space="preserve"> </v>
      </c>
      <c r="D497" s="130" t="str">
        <f>IF(Data!$B497= 0, " ",LN(C497))</f>
        <v xml:space="preserve"> </v>
      </c>
      <c r="E497" s="130" t="str">
        <f>IF(Data!$B497= 0, " ",ROW(B497)-1)</f>
        <v xml:space="preserve"> </v>
      </c>
      <c r="F497" s="130" t="str">
        <f>IF(Data!$B497= 0, " ",($C497-$T$5)^2)</f>
        <v xml:space="preserve"> </v>
      </c>
      <c r="G497" s="130" t="str">
        <f>IF(Data!$B497= 0, " ",($C497-$T$5)^3)</f>
        <v xml:space="preserve"> </v>
      </c>
      <c r="H497" s="130" t="str">
        <f>IF(Data!$B497= 0, " ",($C497-$T$5)^4)</f>
        <v xml:space="preserve"> </v>
      </c>
      <c r="I497" s="135" t="str">
        <f>IF(Data!$B497= 0, " ",(D497-$U$5)^2)</f>
        <v xml:space="preserve"> </v>
      </c>
      <c r="J497" s="135" t="str">
        <f>IF(Data!$B497= 0, " ",(D497-$U$5)^3)</f>
        <v xml:space="preserve"> </v>
      </c>
      <c r="K497" s="135" t="str">
        <f>IF(Data!$B497= 0, " ",(E497-0.35)/$T$4)</f>
        <v xml:space="preserve"> </v>
      </c>
      <c r="L497" s="135" t="str">
        <f>IF(Data!$B497= 0, " ",(1-K497))</f>
        <v xml:space="preserve"> </v>
      </c>
      <c r="M497" s="135" t="str">
        <f>IF(Data!$B497= 0, " ",(1-$K497)^2)</f>
        <v xml:space="preserve"> </v>
      </c>
      <c r="N497" s="135" t="str">
        <f>IF(Data!$B497= 0, " ",(1-$K497)^3)</f>
        <v xml:space="preserve"> </v>
      </c>
      <c r="O497" s="136" t="str">
        <f>IF(Data!$B497= 0, " ",($C497*L497))</f>
        <v xml:space="preserve"> </v>
      </c>
      <c r="P497" s="136" t="str">
        <f>IF(Data!$B497= 0, " ",($C497*M497))</f>
        <v xml:space="preserve"> </v>
      </c>
      <c r="Q497" s="136" t="str">
        <f>IF(Data!$B497= 0, " ",($C497*N497))</f>
        <v xml:space="preserve"> </v>
      </c>
    </row>
    <row r="498" spans="2:17">
      <c r="B498" s="130" t="str">
        <f>IF(Data!$B498= 0, " ",Data!B498)</f>
        <v xml:space="preserve"> </v>
      </c>
      <c r="C498" s="130" t="str">
        <f>IF(Data!$B498= 0, " ",Data!C498)</f>
        <v xml:space="preserve"> </v>
      </c>
      <c r="D498" s="130" t="str">
        <f>IF(Data!$B498= 0, " ",LN(C498))</f>
        <v xml:space="preserve"> </v>
      </c>
      <c r="E498" s="130" t="str">
        <f>IF(Data!$B498= 0, " ",ROW(B498)-1)</f>
        <v xml:space="preserve"> </v>
      </c>
      <c r="F498" s="130" t="str">
        <f>IF(Data!$B498= 0, " ",($C498-$T$5)^2)</f>
        <v xml:space="preserve"> </v>
      </c>
      <c r="G498" s="130" t="str">
        <f>IF(Data!$B498= 0, " ",($C498-$T$5)^3)</f>
        <v xml:space="preserve"> </v>
      </c>
      <c r="H498" s="130" t="str">
        <f>IF(Data!$B498= 0, " ",($C498-$T$5)^4)</f>
        <v xml:space="preserve"> </v>
      </c>
      <c r="I498" s="135" t="str">
        <f>IF(Data!$B498= 0, " ",(D498-$U$5)^2)</f>
        <v xml:space="preserve"> </v>
      </c>
      <c r="J498" s="135" t="str">
        <f>IF(Data!$B498= 0, " ",(D498-$U$5)^3)</f>
        <v xml:space="preserve"> </v>
      </c>
      <c r="K498" s="135" t="str">
        <f>IF(Data!$B498= 0, " ",(E498-0.35)/$T$4)</f>
        <v xml:space="preserve"> </v>
      </c>
      <c r="L498" s="135" t="str">
        <f>IF(Data!$B498= 0, " ",(1-K498))</f>
        <v xml:space="preserve"> </v>
      </c>
      <c r="M498" s="135" t="str">
        <f>IF(Data!$B498= 0, " ",(1-$K498)^2)</f>
        <v xml:space="preserve"> </v>
      </c>
      <c r="N498" s="135" t="str">
        <f>IF(Data!$B498= 0, " ",(1-$K498)^3)</f>
        <v xml:space="preserve"> </v>
      </c>
      <c r="O498" s="136" t="str">
        <f>IF(Data!$B498= 0, " ",($C498*L498))</f>
        <v xml:space="preserve"> </v>
      </c>
      <c r="P498" s="136" t="str">
        <f>IF(Data!$B498= 0, " ",($C498*M498))</f>
        <v xml:space="preserve"> </v>
      </c>
      <c r="Q498" s="136" t="str">
        <f>IF(Data!$B498= 0, " ",($C498*N498))</f>
        <v xml:space="preserve"> </v>
      </c>
    </row>
    <row r="499" spans="2:17">
      <c r="B499" s="130" t="str">
        <f>IF(Data!$B499= 0, " ",Data!B499)</f>
        <v xml:space="preserve"> </v>
      </c>
      <c r="C499" s="130" t="str">
        <f>IF(Data!$B499= 0, " ",Data!C499)</f>
        <v xml:space="preserve"> </v>
      </c>
      <c r="D499" s="130" t="str">
        <f>IF(Data!$B499= 0, " ",LN(C499))</f>
        <v xml:space="preserve"> </v>
      </c>
      <c r="E499" s="130" t="str">
        <f>IF(Data!$B499= 0, " ",ROW(B499)-1)</f>
        <v xml:space="preserve"> </v>
      </c>
      <c r="F499" s="130" t="str">
        <f>IF(Data!$B499= 0, " ",($C499-$T$5)^2)</f>
        <v xml:space="preserve"> </v>
      </c>
      <c r="G499" s="130" t="str">
        <f>IF(Data!$B499= 0, " ",($C499-$T$5)^3)</f>
        <v xml:space="preserve"> </v>
      </c>
      <c r="H499" s="130" t="str">
        <f>IF(Data!$B499= 0, " ",($C499-$T$5)^4)</f>
        <v xml:space="preserve"> </v>
      </c>
      <c r="I499" s="135" t="str">
        <f>IF(Data!$B499= 0, " ",(D499-$U$5)^2)</f>
        <v xml:space="preserve"> </v>
      </c>
      <c r="J499" s="135" t="str">
        <f>IF(Data!$B499= 0, " ",(D499-$U$5)^3)</f>
        <v xml:space="preserve"> </v>
      </c>
      <c r="K499" s="135" t="str">
        <f>IF(Data!$B499= 0, " ",(E499-0.35)/$T$4)</f>
        <v xml:space="preserve"> </v>
      </c>
      <c r="L499" s="135" t="str">
        <f>IF(Data!$B499= 0, " ",(1-K499))</f>
        <v xml:space="preserve"> </v>
      </c>
      <c r="M499" s="135" t="str">
        <f>IF(Data!$B499= 0, " ",(1-$K499)^2)</f>
        <v xml:space="preserve"> </v>
      </c>
      <c r="N499" s="135" t="str">
        <f>IF(Data!$B499= 0, " ",(1-$K499)^3)</f>
        <v xml:space="preserve"> </v>
      </c>
      <c r="O499" s="136" t="str">
        <f>IF(Data!$B499= 0, " ",($C499*L499))</f>
        <v xml:space="preserve"> </v>
      </c>
      <c r="P499" s="136" t="str">
        <f>IF(Data!$B499= 0, " ",($C499*M499))</f>
        <v xml:space="preserve"> </v>
      </c>
      <c r="Q499" s="136" t="str">
        <f>IF(Data!$B499= 0, " ",($C499*N499))</f>
        <v xml:space="preserve"> </v>
      </c>
    </row>
    <row r="500" spans="2:17">
      <c r="B500" s="130" t="str">
        <f>IF(Data!$B500= 0, " ",Data!B500)</f>
        <v xml:space="preserve"> </v>
      </c>
      <c r="C500" s="130" t="str">
        <f>IF(Data!$B500= 0, " ",Data!C500)</f>
        <v xml:space="preserve"> </v>
      </c>
      <c r="D500" s="130" t="str">
        <f>IF(Data!$B500= 0, " ",LN(C500))</f>
        <v xml:space="preserve"> </v>
      </c>
      <c r="E500" s="130" t="str">
        <f>IF(Data!$B500= 0, " ",ROW(B500)-1)</f>
        <v xml:space="preserve"> </v>
      </c>
      <c r="F500" s="130" t="str">
        <f>IF(Data!$B500= 0, " ",($C500-$T$5)^2)</f>
        <v xml:space="preserve"> </v>
      </c>
      <c r="G500" s="130" t="str">
        <f>IF(Data!$B500= 0, " ",($C500-$T$5)^3)</f>
        <v xml:space="preserve"> </v>
      </c>
      <c r="H500" s="130" t="str">
        <f>IF(Data!$B500= 0, " ",($C500-$T$5)^4)</f>
        <v xml:space="preserve"> </v>
      </c>
      <c r="I500" s="135" t="str">
        <f>IF(Data!$B500= 0, " ",(D500-$U$5)^2)</f>
        <v xml:space="preserve"> </v>
      </c>
      <c r="J500" s="135" t="str">
        <f>IF(Data!$B500= 0, " ",(D500-$U$5)^3)</f>
        <v xml:space="preserve"> </v>
      </c>
      <c r="K500" s="135" t="str">
        <f>IF(Data!$B500= 0, " ",(E500-0.35)/$T$4)</f>
        <v xml:space="preserve"> </v>
      </c>
      <c r="L500" s="135" t="str">
        <f>IF(Data!$B500= 0, " ",(1-K500))</f>
        <v xml:space="preserve"> </v>
      </c>
      <c r="M500" s="135" t="str">
        <f>IF(Data!$B500= 0, " ",(1-$K500)^2)</f>
        <v xml:space="preserve"> </v>
      </c>
      <c r="N500" s="135" t="str">
        <f>IF(Data!$B500= 0, " ",(1-$K500)^3)</f>
        <v xml:space="preserve"> </v>
      </c>
      <c r="O500" s="136" t="str">
        <f>IF(Data!$B500= 0, " ",($C500*L500))</f>
        <v xml:space="preserve"> </v>
      </c>
      <c r="P500" s="136" t="str">
        <f>IF(Data!$B500= 0, " ",($C500*M500))</f>
        <v xml:space="preserve"> </v>
      </c>
      <c r="Q500" s="136" t="str">
        <f>IF(Data!$B500= 0, " ",($C500*N500))</f>
        <v xml:space="preserve"> </v>
      </c>
    </row>
    <row r="501" spans="2:17">
      <c r="B501" s="130" t="str">
        <f>IF(Data!$B501= 0, " ",Data!B501)</f>
        <v xml:space="preserve"> </v>
      </c>
      <c r="C501" s="130" t="str">
        <f>IF(Data!$B501= 0, " ",Data!C501)</f>
        <v xml:space="preserve"> </v>
      </c>
      <c r="D501" s="130" t="str">
        <f>IF(Data!$B501= 0, " ",LN(C501))</f>
        <v xml:space="preserve"> </v>
      </c>
      <c r="E501" s="130" t="str">
        <f>IF(Data!$B501= 0, " ",ROW(B501)-1)</f>
        <v xml:space="preserve"> </v>
      </c>
      <c r="F501" s="130" t="str">
        <f>IF(Data!$B501= 0, " ",($C501-$T$5)^2)</f>
        <v xml:space="preserve"> </v>
      </c>
      <c r="G501" s="130" t="str">
        <f>IF(Data!$B501= 0, " ",($C501-$T$5)^3)</f>
        <v xml:space="preserve"> </v>
      </c>
      <c r="H501" s="130" t="str">
        <f>IF(Data!$B501= 0, " ",($C501-$T$5)^4)</f>
        <v xml:space="preserve"> </v>
      </c>
      <c r="I501" s="135" t="str">
        <f>IF(Data!$B501= 0, " ",(D501-$U$5)^2)</f>
        <v xml:space="preserve"> </v>
      </c>
      <c r="J501" s="135" t="str">
        <f>IF(Data!$B501= 0, " ",(D501-$U$5)^3)</f>
        <v xml:space="preserve"> </v>
      </c>
      <c r="K501" s="135" t="str">
        <f>IF(Data!$B501= 0, " ",(E501-0.35)/$T$4)</f>
        <v xml:space="preserve"> </v>
      </c>
      <c r="L501" s="135" t="str">
        <f>IF(Data!$B501= 0, " ",(1-K501))</f>
        <v xml:space="preserve"> </v>
      </c>
      <c r="M501" s="135" t="str">
        <f>IF(Data!$B501= 0, " ",(1-$K501)^2)</f>
        <v xml:space="preserve"> </v>
      </c>
      <c r="N501" s="135" t="str">
        <f>IF(Data!$B501= 0, " ",(1-$K501)^3)</f>
        <v xml:space="preserve"> </v>
      </c>
      <c r="O501" s="136" t="str">
        <f>IF(Data!$B501= 0, " ",($C501*L501))</f>
        <v xml:space="preserve"> </v>
      </c>
      <c r="P501" s="136" t="str">
        <f>IF(Data!$B501= 0, " ",($C501*M501))</f>
        <v xml:space="preserve"> </v>
      </c>
      <c r="Q501" s="136" t="str">
        <f>IF(Data!$B501= 0, " ",($C501*N501))</f>
        <v xml:space="preserve"> </v>
      </c>
    </row>
    <row r="502" spans="2:17">
      <c r="B502" s="130" t="str">
        <f>IF(Data!$B502= 0, " ",Data!B502)</f>
        <v xml:space="preserve"> </v>
      </c>
      <c r="C502" s="130" t="str">
        <f>IF(Data!$B502= 0, " ",Data!C502)</f>
        <v xml:space="preserve"> </v>
      </c>
      <c r="D502" s="130" t="str">
        <f>IF(Data!$B502= 0, " ",LN(C502))</f>
        <v xml:space="preserve"> </v>
      </c>
      <c r="E502" s="130" t="str">
        <f>IF(Data!$B502= 0, " ",ROW(B502)-1)</f>
        <v xml:space="preserve"> </v>
      </c>
      <c r="F502" s="130" t="str">
        <f>IF(Data!$B502= 0, " ",($C502-$T$5)^2)</f>
        <v xml:space="preserve"> </v>
      </c>
      <c r="G502" s="130" t="str">
        <f>IF(Data!$B502= 0, " ",($C502-$T$5)^3)</f>
        <v xml:space="preserve"> </v>
      </c>
      <c r="H502" s="130" t="str">
        <f>IF(Data!$B502= 0, " ",($C502-$T$5)^4)</f>
        <v xml:space="preserve"> </v>
      </c>
      <c r="I502" s="135" t="str">
        <f>IF(Data!$B502= 0, " ",(D502-$U$5)^2)</f>
        <v xml:space="preserve"> </v>
      </c>
      <c r="J502" s="135" t="str">
        <f>IF(Data!$B502= 0, " ",(D502-$U$5)^3)</f>
        <v xml:space="preserve"> </v>
      </c>
      <c r="K502" s="135" t="str">
        <f>IF(Data!$B502= 0, " ",(E502-0.35)/$T$4)</f>
        <v xml:space="preserve"> </v>
      </c>
      <c r="L502" s="135" t="str">
        <f>IF(Data!$B502= 0, " ",(1-K502))</f>
        <v xml:space="preserve"> </v>
      </c>
      <c r="M502" s="135" t="str">
        <f>IF(Data!$B502= 0, " ",(1-$K502)^2)</f>
        <v xml:space="preserve"> </v>
      </c>
      <c r="N502" s="135" t="str">
        <f>IF(Data!$B502= 0, " ",(1-$K502)^3)</f>
        <v xml:space="preserve"> </v>
      </c>
      <c r="O502" s="136" t="str">
        <f>IF(Data!$B502= 0, " ",($C502*L502))</f>
        <v xml:space="preserve"> </v>
      </c>
      <c r="P502" s="136" t="str">
        <f>IF(Data!$B502= 0, " ",($C502*M502))</f>
        <v xml:space="preserve"> </v>
      </c>
      <c r="Q502" s="136" t="str">
        <f>IF(Data!$B502= 0, " ",($C502*N502))</f>
        <v xml:space="preserve"> </v>
      </c>
    </row>
  </sheetData>
  <sheetProtection selectLockedCells="1" selectUnlockedCell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Sheet4"/>
  <dimension ref="A2:AE91"/>
  <sheetViews>
    <sheetView zoomScale="80" zoomScaleNormal="80" workbookViewId="0"/>
  </sheetViews>
  <sheetFormatPr defaultRowHeight="15"/>
  <cols>
    <col min="1" max="1" width="4.140625" customWidth="1"/>
    <col min="2" max="2" width="8.5703125" style="63" customWidth="1"/>
    <col min="3" max="3" width="8" customWidth="1"/>
    <col min="6" max="6" width="10" customWidth="1"/>
    <col min="8" max="8" width="12.28515625" bestFit="1" customWidth="1"/>
    <col min="9" max="9" width="12.140625" bestFit="1" customWidth="1"/>
    <col min="14" max="14" width="11.28515625" bestFit="1" customWidth="1"/>
    <col min="15" max="15" width="14.28515625" bestFit="1" customWidth="1"/>
    <col min="16" max="17" width="9.85546875" bestFit="1" customWidth="1"/>
    <col min="19" max="19" width="9.85546875" bestFit="1" customWidth="1"/>
    <col min="20" max="20" width="10.28515625" bestFit="1" customWidth="1"/>
    <col min="23" max="25" width="0" hidden="1" customWidth="1"/>
    <col min="26" max="26" width="10.28515625" hidden="1" customWidth="1"/>
    <col min="27" max="31" width="0" hidden="1" customWidth="1"/>
  </cols>
  <sheetData>
    <row r="2" spans="1:31" ht="18.75">
      <c r="A2" s="68" t="s">
        <v>145</v>
      </c>
      <c r="W2" s="100" t="s">
        <v>128</v>
      </c>
      <c r="X2" s="101">
        <f>COUNT(C4:C84)</f>
        <v>30</v>
      </c>
      <c r="Y2" s="102"/>
      <c r="Z2" s="102"/>
      <c r="AA2" s="102"/>
      <c r="AB2" s="102"/>
      <c r="AC2" s="102"/>
      <c r="AD2" s="102"/>
      <c r="AE2" s="103"/>
    </row>
    <row r="3" spans="1:31" ht="15.75">
      <c r="B3" s="64" t="s">
        <v>0</v>
      </c>
      <c r="C3" s="61" t="s">
        <v>23</v>
      </c>
      <c r="D3" s="61" t="s">
        <v>87</v>
      </c>
      <c r="E3" s="62">
        <f>-3.62201+6.28446*Statistics!T4^0.25-2.49835*Statistics!T4^0.5+0.491436*Statistics!T4^0.75-0.03791*Statistics!T4</f>
        <v>2.5640091172081423</v>
      </c>
      <c r="F3" s="61" t="str">
        <f>IF(B3=" "," ",B3)</f>
        <v>Year</v>
      </c>
      <c r="G3" s="61" t="str">
        <f>IF(C3=" "," ",C3)</f>
        <v>Yi</v>
      </c>
      <c r="H3" s="61" t="s">
        <v>113</v>
      </c>
      <c r="I3" s="61" t="s">
        <v>112</v>
      </c>
      <c r="W3" s="79"/>
      <c r="X3" s="87" t="s">
        <v>130</v>
      </c>
      <c r="Y3" s="104">
        <f>AVERAGE(C4:C501)</f>
        <v>355.12306666666677</v>
      </c>
      <c r="Z3" s="104">
        <f>AVERAGE(FDCurve!G4:G500)</f>
        <v>2.5403905044658472</v>
      </c>
      <c r="AA3" s="87"/>
      <c r="AB3" s="87"/>
      <c r="AC3" s="80" t="s">
        <v>129</v>
      </c>
      <c r="AD3" s="81">
        <f>MAX(C4:C501)</f>
        <v>655.37300000000005</v>
      </c>
      <c r="AE3" s="109">
        <f>AE10</f>
        <v>622.47500962675667</v>
      </c>
    </row>
    <row r="4" spans="1:31" ht="15.75">
      <c r="B4" s="64">
        <f>IF(Data!$B4= 0, " ",Data!B4)</f>
        <v>1973</v>
      </c>
      <c r="C4" s="45">
        <f>IF(Data!$B4= 0, " ",Data!C4)</f>
        <v>301.2</v>
      </c>
      <c r="D4" s="13" t="s">
        <v>88</v>
      </c>
      <c r="E4" s="46">
        <f>EXP(Statistics!U5+Statistics!U10*Outliers!E3)</f>
        <v>590.8435406771008</v>
      </c>
      <c r="F4" s="65">
        <f>IF(B4=" "," ",B4)</f>
        <v>1973</v>
      </c>
      <c r="G4" s="66">
        <f>IF(C4=" "," ",C4)</f>
        <v>301.2</v>
      </c>
      <c r="H4" s="66">
        <f t="shared" ref="H4:H33" si="0">IF($B4=" "," ",$E$4)</f>
        <v>590.8435406771008</v>
      </c>
      <c r="I4" s="66">
        <f t="shared" ref="I4:I33" si="1">IF($B4=" "," ",$E$5)</f>
        <v>203.84896788924783</v>
      </c>
      <c r="W4" s="79"/>
      <c r="X4" s="87" t="s">
        <v>132</v>
      </c>
      <c r="Y4" s="87"/>
      <c r="Z4" s="87"/>
      <c r="AA4" s="105">
        <f>SUM(FDCurve!H4:H33)</f>
        <v>0.24367687306591088</v>
      </c>
      <c r="AB4" s="105">
        <f>SUM(FDCurve!I4:I33)</f>
        <v>2.0279948222254204E-2</v>
      </c>
      <c r="AC4" s="83" t="s">
        <v>131</v>
      </c>
      <c r="AD4" s="84">
        <f>MIN(C4:C501)</f>
        <v>241.82499999999999</v>
      </c>
      <c r="AE4" s="110">
        <f>AD10</f>
        <v>193.49025115606682</v>
      </c>
    </row>
    <row r="5" spans="1:31" ht="15.75">
      <c r="B5" s="64">
        <f>IF(Data!$B5= 0, " ",Data!B5)</f>
        <v>1974</v>
      </c>
      <c r="C5" s="45">
        <f>IF(Data!$B5= 0, " ",Data!C5)</f>
        <v>295.44400000000002</v>
      </c>
      <c r="D5" s="13" t="s">
        <v>89</v>
      </c>
      <c r="E5" s="46">
        <f>EXP(Statistics!U5-Statistics!U10*Outliers!E3)</f>
        <v>203.84896788924783</v>
      </c>
      <c r="F5" s="65">
        <f t="shared" ref="F5:F56" si="2">IF(B5=" "," ",B5)</f>
        <v>1974</v>
      </c>
      <c r="G5" s="66">
        <f t="shared" ref="G5:G56" si="3">IF(C5=" "," ",C5)</f>
        <v>295.44400000000002</v>
      </c>
      <c r="H5" s="66">
        <f t="shared" si="0"/>
        <v>590.8435406771008</v>
      </c>
      <c r="I5" s="66">
        <f t="shared" si="1"/>
        <v>203.84896788924783</v>
      </c>
      <c r="W5" s="79"/>
      <c r="X5" s="87" t="s">
        <v>134</v>
      </c>
      <c r="Y5" s="104"/>
      <c r="Z5" s="111">
        <f>VAR(C4:C501)</f>
        <v>7034.0323130987936</v>
      </c>
      <c r="AA5" s="87"/>
      <c r="AB5" s="87"/>
      <c r="AC5" s="86"/>
      <c r="AD5" s="87"/>
      <c r="AE5" s="88"/>
    </row>
    <row r="6" spans="1:31" ht="15.75">
      <c r="B6" s="64">
        <f>IF(Data!$B6= 0, " ",Data!B6)</f>
        <v>1975</v>
      </c>
      <c r="C6" s="45">
        <f>IF(Data!$B6= 0, " ",Data!C6)</f>
        <v>384.92200000000003</v>
      </c>
      <c r="D6" s="13"/>
      <c r="E6" s="13"/>
      <c r="F6" s="65">
        <f t="shared" si="2"/>
        <v>1975</v>
      </c>
      <c r="G6" s="66">
        <f t="shared" si="3"/>
        <v>384.92200000000003</v>
      </c>
      <c r="H6" s="66">
        <f t="shared" si="0"/>
        <v>590.8435406771008</v>
      </c>
      <c r="I6" s="66">
        <f t="shared" si="1"/>
        <v>203.84896788924783</v>
      </c>
      <c r="W6" s="79"/>
      <c r="X6" s="87" t="s">
        <v>137</v>
      </c>
      <c r="Y6" s="105">
        <f>STDEV(C4:C501)</f>
        <v>83.869138025252141</v>
      </c>
      <c r="Z6" s="105">
        <f>STDEV(FDCurve!G4:G500)</f>
        <v>9.1665974032773614E-2</v>
      </c>
      <c r="AA6" s="106"/>
      <c r="AB6" s="87"/>
      <c r="AC6" s="89" t="s">
        <v>133</v>
      </c>
      <c r="AD6" s="90"/>
      <c r="AE6" s="91"/>
    </row>
    <row r="7" spans="1:31" ht="16.5" thickBot="1">
      <c r="B7" s="64">
        <f>IF(Data!$B7= 0, " ",Data!B7)</f>
        <v>1976</v>
      </c>
      <c r="C7" s="45">
        <f>IF(Data!$B7= 0, " ",Data!C7)</f>
        <v>344.06700000000001</v>
      </c>
      <c r="D7" s="13"/>
      <c r="E7" s="13"/>
      <c r="F7" s="65">
        <f t="shared" si="2"/>
        <v>1976</v>
      </c>
      <c r="G7" s="66">
        <f t="shared" si="3"/>
        <v>344.06700000000001</v>
      </c>
      <c r="H7" s="66">
        <f t="shared" si="0"/>
        <v>590.8435406771008</v>
      </c>
      <c r="I7" s="66">
        <f t="shared" si="1"/>
        <v>203.84896788924783</v>
      </c>
      <c r="W7" s="79"/>
      <c r="X7" s="87" t="s">
        <v>140</v>
      </c>
      <c r="Y7" s="104"/>
      <c r="Z7" s="105">
        <f>SKEW(C4:C501)</f>
        <v>1.7988096376563907</v>
      </c>
      <c r="AA7" s="87"/>
      <c r="AB7" s="87"/>
      <c r="AC7" s="92" t="s">
        <v>135</v>
      </c>
      <c r="AD7" s="90"/>
      <c r="AE7" s="93" t="s">
        <v>136</v>
      </c>
    </row>
    <row r="8" spans="1:31" ht="16.5" thickBot="1">
      <c r="B8" s="64">
        <f>IF(Data!$B8= 0, " ",Data!B8)</f>
        <v>1977</v>
      </c>
      <c r="C8" s="45">
        <f>IF(Data!$B8= 0, " ",Data!C8)</f>
        <v>349.73899999999998</v>
      </c>
      <c r="D8" s="13"/>
      <c r="E8" s="13"/>
      <c r="F8" s="65">
        <f t="shared" si="2"/>
        <v>1977</v>
      </c>
      <c r="G8" s="66">
        <f t="shared" si="3"/>
        <v>349.73899999999998</v>
      </c>
      <c r="H8" s="66">
        <f t="shared" si="0"/>
        <v>590.8435406771008</v>
      </c>
      <c r="I8" s="66">
        <f t="shared" si="1"/>
        <v>203.84896788924783</v>
      </c>
      <c r="W8" s="79"/>
      <c r="X8" s="87" t="s">
        <v>142</v>
      </c>
      <c r="Y8" s="87"/>
      <c r="Z8" s="105">
        <f>X2*$I$39/((X2-1)*(X2-2)*Z6^3)</f>
        <v>0</v>
      </c>
      <c r="AA8" s="87"/>
      <c r="AB8" s="87"/>
      <c r="AC8" s="92" t="s">
        <v>138</v>
      </c>
      <c r="AD8" s="94" t="s">
        <v>141</v>
      </c>
      <c r="AE8" s="93" t="s">
        <v>139</v>
      </c>
    </row>
    <row r="9" spans="1:31" ht="15.75">
      <c r="B9" s="64">
        <f>IF(Data!$B9= 0, " ",Data!B9)</f>
        <v>1978</v>
      </c>
      <c r="C9" s="45">
        <f>IF(Data!$B9= 0, " ",Data!C9)</f>
        <v>313.83699999999999</v>
      </c>
      <c r="D9" s="13"/>
      <c r="E9" s="13"/>
      <c r="F9" s="65">
        <f t="shared" si="2"/>
        <v>1978</v>
      </c>
      <c r="G9" s="66">
        <f t="shared" si="3"/>
        <v>313.83699999999999</v>
      </c>
      <c r="H9" s="66">
        <f t="shared" si="0"/>
        <v>590.8435406771008</v>
      </c>
      <c r="I9" s="66">
        <f t="shared" si="1"/>
        <v>203.84896788924783</v>
      </c>
      <c r="W9" s="79"/>
      <c r="X9" s="87"/>
      <c r="Y9" s="87"/>
      <c r="Z9" s="87"/>
      <c r="AA9" s="87"/>
      <c r="AB9" s="87"/>
      <c r="AC9" s="92"/>
      <c r="AD9" s="95">
        <f>$Z$3-2.768*$Z$6</f>
        <v>2.2866590883431299</v>
      </c>
      <c r="AE9" s="96">
        <f>$Z$3+2.768*$Z$6</f>
        <v>2.7941219205885646</v>
      </c>
    </row>
    <row r="10" spans="1:31" ht="15.75">
      <c r="B10" s="64">
        <f>IF(Data!$B10= 0, " ",Data!B10)</f>
        <v>1979</v>
      </c>
      <c r="C10" s="45">
        <f>IF(Data!$B10= 0, " ",Data!C10)</f>
        <v>280.19400000000002</v>
      </c>
      <c r="D10" s="13"/>
      <c r="E10" s="13"/>
      <c r="F10" s="65">
        <f t="shared" si="2"/>
        <v>1979</v>
      </c>
      <c r="G10" s="66">
        <f t="shared" si="3"/>
        <v>280.19400000000002</v>
      </c>
      <c r="H10" s="66">
        <f t="shared" si="0"/>
        <v>590.8435406771008</v>
      </c>
      <c r="I10" s="66">
        <f t="shared" si="1"/>
        <v>203.84896788924783</v>
      </c>
      <c r="W10" s="107"/>
      <c r="X10" s="108"/>
      <c r="Y10" s="108"/>
      <c r="Z10" s="108"/>
      <c r="AA10" s="108"/>
      <c r="AB10" s="108"/>
      <c r="AC10" s="83" t="s">
        <v>143</v>
      </c>
      <c r="AD10" s="97">
        <f>10^$AD$9</f>
        <v>193.49025115606682</v>
      </c>
      <c r="AE10" s="98">
        <f>10^$AE$9</f>
        <v>622.47500962675667</v>
      </c>
    </row>
    <row r="11" spans="1:31">
      <c r="B11" s="64">
        <f>IF(Data!$B11= 0, " ",Data!B11)</f>
        <v>1980</v>
      </c>
      <c r="C11" s="45">
        <f>IF(Data!$B11= 0, " ",Data!C11)</f>
        <v>412.61700000000002</v>
      </c>
      <c r="D11" s="13"/>
      <c r="E11" s="13"/>
      <c r="F11" s="65">
        <f t="shared" si="2"/>
        <v>1980</v>
      </c>
      <c r="G11" s="66">
        <f t="shared" si="3"/>
        <v>412.61700000000002</v>
      </c>
      <c r="H11" s="66">
        <f t="shared" si="0"/>
        <v>590.8435406771008</v>
      </c>
      <c r="I11" s="66">
        <f t="shared" si="1"/>
        <v>203.84896788924783</v>
      </c>
    </row>
    <row r="12" spans="1:31">
      <c r="B12" s="64">
        <f>IF(Data!$B12= 0, " ",Data!B12)</f>
        <v>1981</v>
      </c>
      <c r="C12" s="45">
        <f>IF(Data!$B12= 0, " ",Data!C12)</f>
        <v>513.21</v>
      </c>
      <c r="D12" s="13"/>
      <c r="E12" s="13"/>
      <c r="F12" s="65">
        <f t="shared" si="2"/>
        <v>1981</v>
      </c>
      <c r="G12" s="66">
        <f t="shared" si="3"/>
        <v>513.21</v>
      </c>
      <c r="H12" s="66">
        <f t="shared" si="0"/>
        <v>590.8435406771008</v>
      </c>
      <c r="I12" s="66">
        <f t="shared" si="1"/>
        <v>203.84896788924783</v>
      </c>
    </row>
    <row r="13" spans="1:31">
      <c r="B13" s="64">
        <f>IF(Data!$B13= 0, " ",Data!B13)</f>
        <v>1982</v>
      </c>
      <c r="C13" s="45">
        <f>IF(Data!$B13= 0, " ",Data!C13)</f>
        <v>321.92</v>
      </c>
      <c r="D13" s="13"/>
      <c r="E13" s="13"/>
      <c r="F13" s="65">
        <f t="shared" si="2"/>
        <v>1982</v>
      </c>
      <c r="G13" s="66">
        <f t="shared" si="3"/>
        <v>321.92</v>
      </c>
      <c r="H13" s="66">
        <f t="shared" si="0"/>
        <v>590.8435406771008</v>
      </c>
      <c r="I13" s="66">
        <f t="shared" si="1"/>
        <v>203.84896788924783</v>
      </c>
    </row>
    <row r="14" spans="1:31">
      <c r="B14" s="64">
        <f>IF(Data!$B14= 0, " ",Data!B14)</f>
        <v>1983</v>
      </c>
      <c r="C14" s="45">
        <f>IF(Data!$B14= 0, " ",Data!C14)</f>
        <v>324.64100000000002</v>
      </c>
      <c r="D14" s="13"/>
      <c r="E14" s="13"/>
      <c r="F14" s="65">
        <f t="shared" si="2"/>
        <v>1983</v>
      </c>
      <c r="G14" s="66">
        <f>IF(C14=" "," ",C14)</f>
        <v>324.64100000000002</v>
      </c>
      <c r="H14" s="66">
        <f t="shared" si="0"/>
        <v>590.8435406771008</v>
      </c>
      <c r="I14" s="66">
        <f t="shared" si="1"/>
        <v>203.84896788924783</v>
      </c>
    </row>
    <row r="15" spans="1:31">
      <c r="B15" s="64">
        <f>IF(Data!$B15= 0, " ",Data!B15)</f>
        <v>1984</v>
      </c>
      <c r="C15" s="45">
        <f>IF(Data!$B15= 0, " ",Data!C15)</f>
        <v>330.12400000000002</v>
      </c>
      <c r="D15" s="13"/>
      <c r="E15" s="13"/>
      <c r="F15" s="65">
        <f t="shared" si="2"/>
        <v>1984</v>
      </c>
      <c r="G15" s="66">
        <f t="shared" si="3"/>
        <v>330.12400000000002</v>
      </c>
      <c r="H15" s="66">
        <f t="shared" si="0"/>
        <v>590.8435406771008</v>
      </c>
      <c r="I15" s="66">
        <f t="shared" si="1"/>
        <v>203.84896788924783</v>
      </c>
    </row>
    <row r="16" spans="1:31">
      <c r="B16" s="64">
        <f>IF(Data!$B16= 0, " ",Data!B16)</f>
        <v>1985</v>
      </c>
      <c r="C16" s="45">
        <f>IF(Data!$B16= 0, " ",Data!C16)</f>
        <v>655.37300000000005</v>
      </c>
      <c r="D16" s="13"/>
      <c r="E16" s="13"/>
      <c r="F16" s="65">
        <f t="shared" si="2"/>
        <v>1985</v>
      </c>
      <c r="G16" s="66">
        <f t="shared" si="3"/>
        <v>655.37300000000005</v>
      </c>
      <c r="H16" s="66">
        <f t="shared" si="0"/>
        <v>590.8435406771008</v>
      </c>
      <c r="I16" s="66">
        <f t="shared" si="1"/>
        <v>203.84896788924783</v>
      </c>
    </row>
    <row r="17" spans="2:9">
      <c r="B17" s="64">
        <f>IF(Data!$B17= 0, " ",Data!B17)</f>
        <v>1986</v>
      </c>
      <c r="C17" s="45">
        <f>IF(Data!$B17= 0, " ",Data!C17)</f>
        <v>241.82499999999999</v>
      </c>
      <c r="D17" s="13"/>
      <c r="E17" s="13"/>
      <c r="F17" s="65">
        <f t="shared" si="2"/>
        <v>1986</v>
      </c>
      <c r="G17" s="66">
        <f t="shared" si="3"/>
        <v>241.82499999999999</v>
      </c>
      <c r="H17" s="66">
        <f t="shared" si="0"/>
        <v>590.8435406771008</v>
      </c>
      <c r="I17" s="66">
        <f t="shared" si="1"/>
        <v>203.84896788924783</v>
      </c>
    </row>
    <row r="18" spans="2:9">
      <c r="B18" s="64">
        <f>IF(Data!$B18= 0, " ",Data!B18)</f>
        <v>1987</v>
      </c>
      <c r="C18" s="45">
        <f>IF(Data!$B18= 0, " ",Data!C18)</f>
        <v>253.46</v>
      </c>
      <c r="D18" s="13"/>
      <c r="E18" s="13"/>
      <c r="F18" s="65">
        <f t="shared" si="2"/>
        <v>1987</v>
      </c>
      <c r="G18" s="66">
        <f t="shared" si="3"/>
        <v>253.46</v>
      </c>
      <c r="H18" s="66">
        <f t="shared" si="0"/>
        <v>590.8435406771008</v>
      </c>
      <c r="I18" s="66">
        <f t="shared" si="1"/>
        <v>203.84896788924783</v>
      </c>
    </row>
    <row r="19" spans="2:9">
      <c r="B19" s="64">
        <f>IF(Data!$B19= 0, " ",Data!B19)</f>
        <v>1988</v>
      </c>
      <c r="C19" s="45">
        <f>IF(Data!$B19= 0, " ",Data!C19)</f>
        <v>277.69900000000001</v>
      </c>
      <c r="D19" s="13"/>
      <c r="E19" s="13"/>
      <c r="F19" s="65">
        <f t="shared" si="2"/>
        <v>1988</v>
      </c>
      <c r="G19" s="66">
        <f t="shared" si="3"/>
        <v>277.69900000000001</v>
      </c>
      <c r="H19" s="66">
        <f t="shared" si="0"/>
        <v>590.8435406771008</v>
      </c>
      <c r="I19" s="66">
        <f t="shared" si="1"/>
        <v>203.84896788924783</v>
      </c>
    </row>
    <row r="20" spans="2:9">
      <c r="B20" s="64">
        <f>IF(Data!$B20= 0, " ",Data!B20)</f>
        <v>1989</v>
      </c>
      <c r="C20" s="45">
        <f>IF(Data!$B20= 0, " ",Data!C20)</f>
        <v>438.18799999999999</v>
      </c>
      <c r="D20" s="13"/>
      <c r="E20" s="13"/>
      <c r="F20" s="65">
        <f t="shared" si="2"/>
        <v>1989</v>
      </c>
      <c r="G20" s="66">
        <f t="shared" si="3"/>
        <v>438.18799999999999</v>
      </c>
      <c r="H20" s="66">
        <f t="shared" si="0"/>
        <v>590.8435406771008</v>
      </c>
      <c r="I20" s="66">
        <f t="shared" si="1"/>
        <v>203.84896788924783</v>
      </c>
    </row>
    <row r="21" spans="2:9">
      <c r="B21" s="64">
        <f>IF(Data!$B21= 0, " ",Data!B21)</f>
        <v>1990</v>
      </c>
      <c r="C21" s="45">
        <f>IF(Data!$B21= 0, " ",Data!C21)</f>
        <v>387.94400000000002</v>
      </c>
      <c r="D21" s="13"/>
      <c r="E21" s="13"/>
      <c r="F21" s="65">
        <f t="shared" si="2"/>
        <v>1990</v>
      </c>
      <c r="G21" s="66">
        <f t="shared" si="3"/>
        <v>387.94400000000002</v>
      </c>
      <c r="H21" s="66">
        <f t="shared" si="0"/>
        <v>590.8435406771008</v>
      </c>
      <c r="I21" s="66">
        <f t="shared" si="1"/>
        <v>203.84896788924783</v>
      </c>
    </row>
    <row r="22" spans="2:9">
      <c r="B22" s="64">
        <f>IF(Data!$B22= 0, " ",Data!B22)</f>
        <v>1991</v>
      </c>
      <c r="C22" s="45">
        <f>IF(Data!$B22= 0, " ",Data!C22)</f>
        <v>352.596</v>
      </c>
      <c r="D22" s="13"/>
      <c r="E22" s="13"/>
      <c r="F22" s="65">
        <f t="shared" si="2"/>
        <v>1991</v>
      </c>
      <c r="G22" s="66">
        <f t="shared" si="3"/>
        <v>352.596</v>
      </c>
      <c r="H22" s="66">
        <f t="shared" si="0"/>
        <v>590.8435406771008</v>
      </c>
      <c r="I22" s="66">
        <f t="shared" si="1"/>
        <v>203.84896788924783</v>
      </c>
    </row>
    <row r="23" spans="2:9">
      <c r="B23" s="64">
        <f>IF(Data!$B23= 0, " ",Data!B23)</f>
        <v>1992</v>
      </c>
      <c r="C23" s="45">
        <f>IF(Data!$B23= 0, " ",Data!C23)</f>
        <v>412.61700000000002</v>
      </c>
      <c r="D23" s="13"/>
      <c r="E23" s="13"/>
      <c r="F23" s="65">
        <f t="shared" si="2"/>
        <v>1992</v>
      </c>
      <c r="G23" s="66">
        <f t="shared" si="3"/>
        <v>412.61700000000002</v>
      </c>
      <c r="H23" s="66">
        <f t="shared" si="0"/>
        <v>590.8435406771008</v>
      </c>
      <c r="I23" s="66">
        <f t="shared" si="1"/>
        <v>203.84896788924783</v>
      </c>
    </row>
    <row r="24" spans="2:9">
      <c r="B24" s="64">
        <f>IF(Data!$B24= 0, " ",Data!B24)</f>
        <v>1993</v>
      </c>
      <c r="C24" s="45">
        <f>IF(Data!$B24= 0, " ",Data!C24)</f>
        <v>381.91500000000002</v>
      </c>
      <c r="D24" s="13"/>
      <c r="E24" s="13"/>
      <c r="F24" s="65">
        <f t="shared" si="2"/>
        <v>1993</v>
      </c>
      <c r="G24" s="66">
        <f t="shared" si="3"/>
        <v>381.91500000000002</v>
      </c>
      <c r="H24" s="66">
        <f t="shared" si="0"/>
        <v>590.8435406771008</v>
      </c>
      <c r="I24" s="66">
        <f t="shared" si="1"/>
        <v>203.84896788924783</v>
      </c>
    </row>
    <row r="25" spans="2:9">
      <c r="B25" s="63">
        <f>IF(Data!$B25= 0, " ",Data!B25)</f>
        <v>1994</v>
      </c>
      <c r="C25">
        <f>IF(Data!$B25= 0, " ",Data!C25)</f>
        <v>308.51499999999999</v>
      </c>
      <c r="F25" s="60">
        <f t="shared" si="2"/>
        <v>1994</v>
      </c>
      <c r="G25" s="67">
        <f t="shared" si="3"/>
        <v>308.51499999999999</v>
      </c>
      <c r="H25" s="59">
        <f t="shared" si="0"/>
        <v>590.8435406771008</v>
      </c>
      <c r="I25" s="59">
        <f t="shared" si="1"/>
        <v>203.84896788924783</v>
      </c>
    </row>
    <row r="26" spans="2:9">
      <c r="B26" s="63">
        <f>IF(Data!$B26= 0, " ",Data!B26)</f>
        <v>1995</v>
      </c>
      <c r="C26">
        <f>IF(Data!$B26= 0, " ",Data!C26)</f>
        <v>464.66500000000002</v>
      </c>
      <c r="F26" s="60">
        <f t="shared" si="2"/>
        <v>1995</v>
      </c>
      <c r="G26" s="67">
        <f t="shared" si="3"/>
        <v>464.66500000000002</v>
      </c>
      <c r="H26" s="59">
        <f t="shared" si="0"/>
        <v>590.8435406771008</v>
      </c>
      <c r="I26" s="59">
        <f t="shared" si="1"/>
        <v>203.84896788924783</v>
      </c>
    </row>
    <row r="27" spans="2:9">
      <c r="B27" s="63">
        <f>IF(Data!$B27= 0, " ",Data!B27)</f>
        <v>1996</v>
      </c>
      <c r="C27">
        <f>IF(Data!$B27= 0, " ",Data!C27)</f>
        <v>364.15899999999999</v>
      </c>
      <c r="F27" s="60">
        <f t="shared" si="2"/>
        <v>1996</v>
      </c>
      <c r="G27" s="67">
        <f t="shared" si="3"/>
        <v>364.15899999999999</v>
      </c>
      <c r="H27" s="59">
        <f t="shared" si="0"/>
        <v>590.8435406771008</v>
      </c>
      <c r="I27" s="59">
        <f t="shared" si="1"/>
        <v>203.84896788924783</v>
      </c>
    </row>
    <row r="28" spans="2:9">
      <c r="B28" s="63">
        <f>IF(Data!$B28= 0, " ",Data!B28)</f>
        <v>1997</v>
      </c>
      <c r="C28">
        <f>IF(Data!$B28= 0, " ",Data!C28)</f>
        <v>358.35</v>
      </c>
      <c r="F28" s="60">
        <f t="shared" si="2"/>
        <v>1997</v>
      </c>
      <c r="G28" s="67">
        <f t="shared" si="3"/>
        <v>358.35</v>
      </c>
      <c r="H28" s="59">
        <f t="shared" si="0"/>
        <v>590.8435406771008</v>
      </c>
      <c r="I28" s="59">
        <f t="shared" si="1"/>
        <v>203.84896788924783</v>
      </c>
    </row>
    <row r="29" spans="2:9">
      <c r="B29" s="63">
        <f>IF(Data!$B29= 0, " ",Data!B29)</f>
        <v>1998</v>
      </c>
      <c r="C29">
        <f>IF(Data!$B29= 0, " ",Data!C29)</f>
        <v>298.03100000000001</v>
      </c>
      <c r="F29" s="60">
        <f t="shared" si="2"/>
        <v>1998</v>
      </c>
      <c r="G29" s="67">
        <f t="shared" si="3"/>
        <v>298.03100000000001</v>
      </c>
      <c r="H29" s="59">
        <f t="shared" si="0"/>
        <v>590.8435406771008</v>
      </c>
      <c r="I29" s="59">
        <f t="shared" si="1"/>
        <v>203.84896788924783</v>
      </c>
    </row>
    <row r="30" spans="2:9">
      <c r="B30" s="63">
        <f>IF(Data!$B30= 0, " ",Data!B30)</f>
        <v>1999</v>
      </c>
      <c r="C30">
        <f>IF(Data!$B30= 0, " ",Data!C30)</f>
        <v>298.03100000000001</v>
      </c>
      <c r="F30" s="60">
        <f t="shared" si="2"/>
        <v>1999</v>
      </c>
      <c r="G30" s="67">
        <f t="shared" si="3"/>
        <v>298.03100000000001</v>
      </c>
      <c r="H30" s="59">
        <f t="shared" si="0"/>
        <v>590.8435406771008</v>
      </c>
      <c r="I30" s="59">
        <f t="shared" si="1"/>
        <v>203.84896788924783</v>
      </c>
    </row>
    <row r="31" spans="2:9">
      <c r="B31" s="63">
        <f>IF(Data!$B31= 0, " ",Data!B31)</f>
        <v>2000</v>
      </c>
      <c r="C31">
        <f>IF(Data!$B31= 0, " ",Data!C31)</f>
        <v>381.91500000000002</v>
      </c>
      <c r="F31" s="60">
        <f t="shared" si="2"/>
        <v>2000</v>
      </c>
      <c r="G31" s="67">
        <f t="shared" si="3"/>
        <v>381.91500000000002</v>
      </c>
      <c r="H31" s="59">
        <f t="shared" si="0"/>
        <v>590.8435406771008</v>
      </c>
      <c r="I31" s="59">
        <f t="shared" si="1"/>
        <v>203.84896788924783</v>
      </c>
    </row>
    <row r="32" spans="2:9">
      <c r="B32" s="63">
        <f>IF(Data!$B32= 0, " ",Data!B32)</f>
        <v>2001</v>
      </c>
      <c r="C32">
        <f>IF(Data!$B32= 0, " ",Data!C32)</f>
        <v>303.24700000000001</v>
      </c>
      <c r="F32" s="60">
        <f t="shared" si="2"/>
        <v>2001</v>
      </c>
      <c r="G32" s="60">
        <f t="shared" si="3"/>
        <v>303.24700000000001</v>
      </c>
      <c r="H32" s="59">
        <f t="shared" si="0"/>
        <v>590.8435406771008</v>
      </c>
      <c r="I32" s="59">
        <f t="shared" si="1"/>
        <v>203.84896788924783</v>
      </c>
    </row>
    <row r="33" spans="2:20">
      <c r="B33" s="63">
        <f>IF(Data!$B33= 0, " ",Data!B33)</f>
        <v>2002</v>
      </c>
      <c r="C33">
        <f>IF(Data!$B33= 0, " ",Data!C33)</f>
        <v>303.24700000000001</v>
      </c>
      <c r="F33" s="60">
        <f t="shared" si="2"/>
        <v>2002</v>
      </c>
      <c r="G33" s="60">
        <f t="shared" si="3"/>
        <v>303.24700000000001</v>
      </c>
      <c r="H33" s="59">
        <f t="shared" si="0"/>
        <v>590.8435406771008</v>
      </c>
      <c r="I33" s="59">
        <f t="shared" si="1"/>
        <v>203.84896788924783</v>
      </c>
    </row>
    <row r="34" spans="2:20">
      <c r="B34" s="63" t="str">
        <f>IF(Data!$B34= 0, " ",Data!B34)</f>
        <v xml:space="preserve"> </v>
      </c>
      <c r="C34" t="str">
        <f>IF(Data!$B34= 0, " ",Data!C34)</f>
        <v xml:space="preserve"> </v>
      </c>
      <c r="F34" s="60" t="str">
        <f t="shared" si="2"/>
        <v xml:space="preserve"> </v>
      </c>
      <c r="G34" s="60" t="str">
        <f t="shared" si="3"/>
        <v xml:space="preserve"> </v>
      </c>
      <c r="H34" s="59"/>
      <c r="I34" s="59"/>
    </row>
    <row r="35" spans="2:20" ht="15.75">
      <c r="B35" s="63" t="str">
        <f>IF(Data!$B35= 0, " ",Data!B35)</f>
        <v xml:space="preserve"> </v>
      </c>
      <c r="C35" t="str">
        <f>IF(Data!$B35= 0, " ",Data!C35)</f>
        <v xml:space="preserve"> </v>
      </c>
      <c r="F35" s="60" t="str">
        <f t="shared" si="2"/>
        <v xml:space="preserve"> </v>
      </c>
      <c r="G35" s="60" t="str">
        <f t="shared" si="3"/>
        <v xml:space="preserve"> </v>
      </c>
      <c r="H35" s="59"/>
      <c r="I35" s="59"/>
      <c r="L35" s="70"/>
      <c r="M35" s="70"/>
      <c r="N35" s="70"/>
      <c r="O35" s="70"/>
      <c r="P35" s="70"/>
      <c r="Q35" s="70"/>
      <c r="R35" s="70"/>
      <c r="S35" s="70"/>
      <c r="T35" s="70"/>
    </row>
    <row r="36" spans="2:20">
      <c r="B36" s="63" t="str">
        <f>IF(Data!$B36= 0, " ",Data!B36)</f>
        <v xml:space="preserve"> </v>
      </c>
      <c r="C36" t="str">
        <f>IF(Data!$B36= 0, " ",Data!C36)</f>
        <v xml:space="preserve"> </v>
      </c>
      <c r="F36" s="60" t="str">
        <f t="shared" si="2"/>
        <v xml:space="preserve"> </v>
      </c>
      <c r="G36" s="60" t="str">
        <f t="shared" si="3"/>
        <v xml:space="preserve"> </v>
      </c>
      <c r="H36" s="59"/>
      <c r="I36" s="59"/>
    </row>
    <row r="37" spans="2:20">
      <c r="B37" s="63" t="str">
        <f>IF(Data!$B37= 0, " ",Data!B37)</f>
        <v xml:space="preserve"> </v>
      </c>
      <c r="C37" t="str">
        <f>IF(Data!$B37= 0, " ",Data!C37)</f>
        <v xml:space="preserve"> </v>
      </c>
      <c r="F37" s="60" t="str">
        <f t="shared" si="2"/>
        <v xml:space="preserve"> </v>
      </c>
      <c r="G37" s="60" t="str">
        <f t="shared" si="3"/>
        <v xml:space="preserve"> </v>
      </c>
      <c r="H37" s="59"/>
      <c r="I37" s="59"/>
    </row>
    <row r="38" spans="2:20">
      <c r="B38" s="63" t="str">
        <f>IF(Data!$B38= 0, " ",Data!B38)</f>
        <v xml:space="preserve"> </v>
      </c>
      <c r="C38" t="str">
        <f>IF(Data!$B38= 0, " ",Data!C38)</f>
        <v xml:space="preserve"> </v>
      </c>
      <c r="F38" s="60" t="str">
        <f t="shared" si="2"/>
        <v xml:space="preserve"> </v>
      </c>
      <c r="G38" s="60" t="str">
        <f t="shared" si="3"/>
        <v xml:space="preserve"> </v>
      </c>
      <c r="H38" s="59"/>
      <c r="I38" s="59"/>
    </row>
    <row r="39" spans="2:20">
      <c r="B39" s="63" t="str">
        <f>IF(Data!$B39= 0, " ",Data!B39)</f>
        <v xml:space="preserve"> </v>
      </c>
      <c r="C39" t="str">
        <f>IF(Data!$B39= 0, " ",Data!C39)</f>
        <v xml:space="preserve"> </v>
      </c>
      <c r="F39" s="60" t="str">
        <f t="shared" si="2"/>
        <v xml:space="preserve"> </v>
      </c>
      <c r="G39" s="60" t="str">
        <f t="shared" si="3"/>
        <v xml:space="preserve"> </v>
      </c>
      <c r="H39" s="59"/>
      <c r="I39" s="59"/>
    </row>
    <row r="40" spans="2:20">
      <c r="B40" s="63" t="str">
        <f>IF(Data!$B40= 0, " ",Data!B40)</f>
        <v xml:space="preserve"> </v>
      </c>
      <c r="C40" t="str">
        <f>IF(Data!$B40= 0, " ",Data!C40)</f>
        <v xml:space="preserve"> </v>
      </c>
      <c r="F40" t="str">
        <f t="shared" si="2"/>
        <v xml:space="preserve"> </v>
      </c>
      <c r="G40" t="str">
        <f t="shared" si="3"/>
        <v xml:space="preserve"> </v>
      </c>
      <c r="H40" s="7"/>
      <c r="I40" s="7"/>
    </row>
    <row r="41" spans="2:20">
      <c r="B41" s="63" t="str">
        <f>IF(Data!$B41= 0, " ",Data!B41)</f>
        <v xml:space="preserve"> </v>
      </c>
      <c r="C41" t="str">
        <f>IF(Data!$B41= 0, " ",Data!C41)</f>
        <v xml:space="preserve"> </v>
      </c>
      <c r="F41" t="str">
        <f t="shared" si="2"/>
        <v xml:space="preserve"> </v>
      </c>
      <c r="G41" t="str">
        <f t="shared" si="3"/>
        <v xml:space="preserve"> </v>
      </c>
      <c r="H41" s="7"/>
      <c r="I41" s="7"/>
    </row>
    <row r="42" spans="2:20">
      <c r="B42" s="63" t="str">
        <f>IF(Data!$B42= 0, " ",Data!B42)</f>
        <v xml:space="preserve"> </v>
      </c>
      <c r="C42" t="str">
        <f>IF(Data!$B42= 0, " ",Data!C42)</f>
        <v xml:space="preserve"> </v>
      </c>
      <c r="F42" t="str">
        <f t="shared" si="2"/>
        <v xml:space="preserve"> </v>
      </c>
      <c r="G42" t="str">
        <f t="shared" si="3"/>
        <v xml:space="preserve"> </v>
      </c>
      <c r="H42" s="7"/>
      <c r="I42" s="7"/>
    </row>
    <row r="43" spans="2:20">
      <c r="B43" s="63" t="str">
        <f>IF(Data!$B43= 0, " ",Data!B43)</f>
        <v xml:space="preserve"> </v>
      </c>
      <c r="C43" t="str">
        <f>IF(Data!$B43= 0, " ",Data!C43)</f>
        <v xml:space="preserve"> </v>
      </c>
      <c r="F43" t="str">
        <f t="shared" si="2"/>
        <v xml:space="preserve"> </v>
      </c>
      <c r="G43" t="str">
        <f t="shared" si="3"/>
        <v xml:space="preserve"> </v>
      </c>
      <c r="H43" s="7"/>
      <c r="I43" s="7"/>
    </row>
    <row r="44" spans="2:20">
      <c r="B44" s="63" t="str">
        <f>IF(Data!$B44= 0, " ",Data!B44)</f>
        <v xml:space="preserve"> </v>
      </c>
      <c r="C44" t="str">
        <f>IF(Data!$B44= 0, " ",Data!C44)</f>
        <v xml:space="preserve"> </v>
      </c>
      <c r="F44" t="str">
        <f t="shared" si="2"/>
        <v xml:space="preserve"> </v>
      </c>
      <c r="G44" t="str">
        <f t="shared" si="3"/>
        <v xml:space="preserve"> </v>
      </c>
      <c r="H44" s="7"/>
      <c r="I44" s="7"/>
    </row>
    <row r="45" spans="2:20">
      <c r="B45" s="63" t="str">
        <f>IF(Data!$B45= 0, " ",Data!B45)</f>
        <v xml:space="preserve"> </v>
      </c>
      <c r="C45" t="str">
        <f>IF(Data!$B45= 0, " ",Data!C45)</f>
        <v xml:space="preserve"> </v>
      </c>
      <c r="F45" t="str">
        <f t="shared" si="2"/>
        <v xml:space="preserve"> </v>
      </c>
      <c r="G45" t="str">
        <f t="shared" si="3"/>
        <v xml:space="preserve"> </v>
      </c>
      <c r="H45" s="7"/>
      <c r="I45" s="7"/>
    </row>
    <row r="46" spans="2:20">
      <c r="B46" s="63" t="str">
        <f>IF(Data!$B46= 0, " ",Data!B46)</f>
        <v xml:space="preserve"> </v>
      </c>
      <c r="C46" t="str">
        <f>IF(Data!$B46= 0, " ",Data!C46)</f>
        <v xml:space="preserve"> </v>
      </c>
      <c r="F46" t="str">
        <f t="shared" si="2"/>
        <v xml:space="preserve"> </v>
      </c>
      <c r="G46" t="str">
        <f t="shared" si="3"/>
        <v xml:space="preserve"> </v>
      </c>
      <c r="H46" s="7"/>
      <c r="I46" s="7"/>
    </row>
    <row r="47" spans="2:20">
      <c r="B47" s="63" t="str">
        <f>IF(Data!$B47= 0, " ",Data!B47)</f>
        <v xml:space="preserve"> </v>
      </c>
      <c r="C47" t="str">
        <f>IF(Data!$B47= 0, " ",Data!C47)</f>
        <v xml:space="preserve"> </v>
      </c>
      <c r="F47" t="str">
        <f t="shared" si="2"/>
        <v xml:space="preserve"> </v>
      </c>
      <c r="G47" t="str">
        <f t="shared" si="3"/>
        <v xml:space="preserve"> </v>
      </c>
      <c r="H47" s="7"/>
      <c r="I47" s="7"/>
    </row>
    <row r="48" spans="2:20">
      <c r="B48" s="63" t="str">
        <f>IF(Data!$B48= 0, " ",Data!B48)</f>
        <v xml:space="preserve"> </v>
      </c>
      <c r="C48" t="str">
        <f>IF(Data!$B48= 0, " ",Data!C48)</f>
        <v xml:space="preserve"> </v>
      </c>
      <c r="F48" t="str">
        <f t="shared" si="2"/>
        <v xml:space="preserve"> </v>
      </c>
      <c r="G48" t="str">
        <f t="shared" si="3"/>
        <v xml:space="preserve"> </v>
      </c>
      <c r="H48" s="7"/>
      <c r="I48" s="7"/>
    </row>
    <row r="49" spans="2:9">
      <c r="B49" s="63" t="str">
        <f>IF(Data!$B49= 0, " ",Data!B49)</f>
        <v xml:space="preserve"> </v>
      </c>
      <c r="C49" t="str">
        <f>IF(Data!$B49= 0, " ",Data!C49)</f>
        <v xml:space="preserve"> </v>
      </c>
      <c r="F49" t="str">
        <f t="shared" si="2"/>
        <v xml:space="preserve"> </v>
      </c>
      <c r="G49" t="str">
        <f t="shared" si="3"/>
        <v xml:space="preserve"> </v>
      </c>
      <c r="H49" s="7"/>
      <c r="I49" s="7"/>
    </row>
    <row r="50" spans="2:9">
      <c r="B50" s="63" t="str">
        <f>IF(Data!$B50= 0, " ",Data!B50)</f>
        <v xml:space="preserve"> </v>
      </c>
      <c r="C50" t="str">
        <f>IF(Data!$B50= 0, " ",Data!C50)</f>
        <v xml:space="preserve"> </v>
      </c>
      <c r="F50" t="str">
        <f t="shared" si="2"/>
        <v xml:space="preserve"> </v>
      </c>
      <c r="G50" t="str">
        <f t="shared" si="3"/>
        <v xml:space="preserve"> </v>
      </c>
      <c r="H50" s="7"/>
      <c r="I50" s="7"/>
    </row>
    <row r="51" spans="2:9">
      <c r="B51" s="63" t="str">
        <f>IF(Data!$B51= 0, " ",Data!B51)</f>
        <v xml:space="preserve"> </v>
      </c>
      <c r="C51" t="str">
        <f>IF(Data!$B51= 0, " ",Data!C51)</f>
        <v xml:space="preserve"> </v>
      </c>
      <c r="F51" t="str">
        <f t="shared" si="2"/>
        <v xml:space="preserve"> </v>
      </c>
      <c r="G51" t="str">
        <f t="shared" si="3"/>
        <v xml:space="preserve"> </v>
      </c>
      <c r="H51" s="7"/>
      <c r="I51" s="7"/>
    </row>
    <row r="52" spans="2:9">
      <c r="B52" s="63" t="str">
        <f>IF(Data!$B52= 0, " ",Data!B52)</f>
        <v xml:space="preserve"> </v>
      </c>
      <c r="C52" t="str">
        <f>IF(Data!$B52= 0, " ",Data!C52)</f>
        <v xml:space="preserve"> </v>
      </c>
      <c r="F52" t="str">
        <f t="shared" si="2"/>
        <v xml:space="preserve"> </v>
      </c>
      <c r="G52" t="str">
        <f t="shared" si="3"/>
        <v xml:space="preserve"> </v>
      </c>
      <c r="H52" s="7"/>
      <c r="I52" s="7"/>
    </row>
    <row r="53" spans="2:9">
      <c r="B53" s="63" t="str">
        <f>IF(Data!$B53= 0, " ",Data!B53)</f>
        <v xml:space="preserve"> </v>
      </c>
      <c r="C53" t="str">
        <f>IF(Data!$B53= 0, " ",Data!C53)</f>
        <v xml:space="preserve"> </v>
      </c>
      <c r="F53" t="str">
        <f t="shared" si="2"/>
        <v xml:space="preserve"> </v>
      </c>
      <c r="G53" t="str">
        <f t="shared" si="3"/>
        <v xml:space="preserve"> </v>
      </c>
      <c r="H53" s="7"/>
      <c r="I53" s="7"/>
    </row>
    <row r="54" spans="2:9">
      <c r="B54" s="63" t="str">
        <f>IF(Data!$B54= 0, " ",Data!B54)</f>
        <v xml:space="preserve"> </v>
      </c>
      <c r="C54" t="str">
        <f>IF(Data!$B54= 0, " ",Data!C54)</f>
        <v xml:space="preserve"> </v>
      </c>
      <c r="F54" t="str">
        <f t="shared" si="2"/>
        <v xml:space="preserve"> </v>
      </c>
      <c r="G54" t="str">
        <f t="shared" si="3"/>
        <v xml:space="preserve"> </v>
      </c>
      <c r="H54" s="7"/>
      <c r="I54" s="7"/>
    </row>
    <row r="55" spans="2:9">
      <c r="B55" s="63" t="str">
        <f>IF(Data!$B55= 0, " ",Data!B55)</f>
        <v xml:space="preserve"> </v>
      </c>
      <c r="C55" t="str">
        <f>IF(Data!$B55= 0, " ",Data!C55)</f>
        <v xml:space="preserve"> </v>
      </c>
      <c r="F55" t="str">
        <f t="shared" si="2"/>
        <v xml:space="preserve"> </v>
      </c>
      <c r="G55" t="str">
        <f t="shared" si="3"/>
        <v xml:space="preserve"> </v>
      </c>
      <c r="H55" s="7"/>
      <c r="I55" s="7"/>
    </row>
    <row r="56" spans="2:9">
      <c r="B56" s="63" t="str">
        <f>IF(Data!$B56= 0, " ",Data!B56)</f>
        <v xml:space="preserve"> </v>
      </c>
      <c r="C56" t="str">
        <f>IF(Data!$B56= 0, " ",Data!C56)</f>
        <v xml:space="preserve"> </v>
      </c>
      <c r="F56" t="str">
        <f t="shared" si="2"/>
        <v xml:space="preserve"> </v>
      </c>
      <c r="G56" t="str">
        <f t="shared" si="3"/>
        <v xml:space="preserve"> </v>
      </c>
      <c r="H56" s="7"/>
      <c r="I56" s="7"/>
    </row>
    <row r="57" spans="2:9">
      <c r="B57" s="63" t="str">
        <f>IF(Data!$B57= 0, " ",Data!B57)</f>
        <v xml:space="preserve"> </v>
      </c>
      <c r="C57" t="str">
        <f>IF(Data!$B57= 0, " ",Data!C57)</f>
        <v xml:space="preserve"> </v>
      </c>
      <c r="F57" t="str">
        <f t="shared" ref="F57:F91" si="4">IF(B57=" "," ",B57)</f>
        <v xml:space="preserve"> </v>
      </c>
      <c r="G57" t="str">
        <f t="shared" ref="G57:G91" si="5">IF(C57=" "," ",C57)</f>
        <v xml:space="preserve"> </v>
      </c>
      <c r="H57" s="7"/>
      <c r="I57" s="7"/>
    </row>
    <row r="58" spans="2:9">
      <c r="B58" s="63" t="str">
        <f>IF(Data!$B58= 0, " ",Data!B58)</f>
        <v xml:space="preserve"> </v>
      </c>
      <c r="C58" t="str">
        <f>IF(Data!$B58= 0, " ",Data!C58)</f>
        <v xml:space="preserve"> </v>
      </c>
      <c r="F58" t="str">
        <f t="shared" si="4"/>
        <v xml:space="preserve"> </v>
      </c>
      <c r="G58" t="str">
        <f t="shared" si="5"/>
        <v xml:space="preserve"> </v>
      </c>
      <c r="H58" s="7"/>
      <c r="I58" s="7"/>
    </row>
    <row r="59" spans="2:9">
      <c r="B59" s="63" t="str">
        <f>IF(Data!$B59= 0, " ",Data!B59)</f>
        <v xml:space="preserve"> </v>
      </c>
      <c r="C59" t="str">
        <f>IF(Data!$B59= 0, " ",Data!C59)</f>
        <v xml:space="preserve"> </v>
      </c>
      <c r="F59" t="str">
        <f t="shared" si="4"/>
        <v xml:space="preserve"> </v>
      </c>
      <c r="G59" t="str">
        <f t="shared" si="5"/>
        <v xml:space="preserve"> </v>
      </c>
      <c r="H59" s="7"/>
      <c r="I59" s="7"/>
    </row>
    <row r="60" spans="2:9">
      <c r="B60" s="63" t="str">
        <f>IF(Data!$B60= 0, " ",Data!B60)</f>
        <v xml:space="preserve"> </v>
      </c>
      <c r="C60" t="str">
        <f>IF(Data!$B60= 0, " ",Data!C60)</f>
        <v xml:space="preserve"> </v>
      </c>
      <c r="F60" t="str">
        <f t="shared" si="4"/>
        <v xml:space="preserve"> </v>
      </c>
      <c r="G60" t="str">
        <f t="shared" si="5"/>
        <v xml:space="preserve"> </v>
      </c>
      <c r="H60" s="7"/>
      <c r="I60" s="7"/>
    </row>
    <row r="61" spans="2:9">
      <c r="B61" s="63" t="str">
        <f>IF(Data!$B61= 0, " ",Data!B61)</f>
        <v xml:space="preserve"> </v>
      </c>
      <c r="C61" t="str">
        <f>IF(Data!$B61= 0, " ",Data!C61)</f>
        <v xml:space="preserve"> </v>
      </c>
      <c r="F61" t="str">
        <f t="shared" si="4"/>
        <v xml:space="preserve"> </v>
      </c>
      <c r="G61" t="str">
        <f t="shared" si="5"/>
        <v xml:space="preserve"> </v>
      </c>
      <c r="H61" s="7"/>
      <c r="I61" s="7"/>
    </row>
    <row r="62" spans="2:9">
      <c r="B62" s="63" t="str">
        <f>IF(Data!$B62= 0, " ",Data!B62)</f>
        <v xml:space="preserve"> </v>
      </c>
      <c r="C62" t="str">
        <f>IF(Data!$B62= 0, " ",Data!C62)</f>
        <v xml:space="preserve"> </v>
      </c>
      <c r="F62" t="str">
        <f t="shared" si="4"/>
        <v xml:space="preserve"> </v>
      </c>
      <c r="G62" t="str">
        <f t="shared" si="5"/>
        <v xml:space="preserve"> </v>
      </c>
      <c r="H62" s="7"/>
      <c r="I62" s="7"/>
    </row>
    <row r="63" spans="2:9">
      <c r="B63" s="63" t="str">
        <f>IF(Data!$B63= 0, " ",Data!B63)</f>
        <v xml:space="preserve"> </v>
      </c>
      <c r="C63" t="str">
        <f>IF(Data!$B63= 0, " ",Data!C63)</f>
        <v xml:space="preserve"> </v>
      </c>
      <c r="F63" t="str">
        <f t="shared" si="4"/>
        <v xml:space="preserve"> </v>
      </c>
      <c r="G63" t="str">
        <f t="shared" si="5"/>
        <v xml:space="preserve"> </v>
      </c>
      <c r="H63" s="7"/>
      <c r="I63" s="7"/>
    </row>
    <row r="64" spans="2:9">
      <c r="B64" s="63" t="str">
        <f>IF(Data!$B64= 0, " ",Data!B64)</f>
        <v xml:space="preserve"> </v>
      </c>
      <c r="C64" t="str">
        <f>IF(Data!$B64= 0, " ",Data!C64)</f>
        <v xml:space="preserve"> </v>
      </c>
      <c r="F64" t="str">
        <f t="shared" si="4"/>
        <v xml:space="preserve"> </v>
      </c>
      <c r="G64" t="str">
        <f t="shared" si="5"/>
        <v xml:space="preserve"> </v>
      </c>
      <c r="H64" s="7"/>
      <c r="I64" s="7"/>
    </row>
    <row r="65" spans="2:9">
      <c r="B65" s="63" t="str">
        <f>IF(Data!$B65= 0, " ",Data!B65)</f>
        <v xml:space="preserve"> </v>
      </c>
      <c r="C65" t="str">
        <f>IF(Data!$B65= 0, " ",Data!C65)</f>
        <v xml:space="preserve"> </v>
      </c>
      <c r="F65" t="str">
        <f t="shared" si="4"/>
        <v xml:space="preserve"> </v>
      </c>
      <c r="G65" t="str">
        <f t="shared" si="5"/>
        <v xml:space="preserve"> </v>
      </c>
      <c r="H65" s="7"/>
      <c r="I65" s="7"/>
    </row>
    <row r="66" spans="2:9">
      <c r="B66" s="63" t="str">
        <f>IF(Data!$B66= 0, " ",Data!B66)</f>
        <v xml:space="preserve"> </v>
      </c>
      <c r="C66" t="str">
        <f>IF(Data!$B66= 0, " ",Data!C66)</f>
        <v xml:space="preserve"> </v>
      </c>
      <c r="F66" t="str">
        <f t="shared" si="4"/>
        <v xml:space="preserve"> </v>
      </c>
      <c r="G66" t="str">
        <f t="shared" si="5"/>
        <v xml:space="preserve"> </v>
      </c>
      <c r="H66" s="7"/>
      <c r="I66" s="7"/>
    </row>
    <row r="67" spans="2:9">
      <c r="B67" s="63" t="str">
        <f>IF(Data!$B67= 0, " ",Data!B67)</f>
        <v xml:space="preserve"> </v>
      </c>
      <c r="C67" t="str">
        <f>IF(Data!$B67= 0, " ",Data!C67)</f>
        <v xml:space="preserve"> </v>
      </c>
      <c r="F67" t="str">
        <f t="shared" si="4"/>
        <v xml:space="preserve"> </v>
      </c>
      <c r="G67" t="str">
        <f t="shared" si="5"/>
        <v xml:space="preserve"> </v>
      </c>
      <c r="H67" s="7"/>
      <c r="I67" s="7"/>
    </row>
    <row r="68" spans="2:9">
      <c r="B68" s="63" t="str">
        <f>IF(Data!$B68= 0, " ",Data!B68)</f>
        <v xml:space="preserve"> </v>
      </c>
      <c r="C68" t="str">
        <f>IF(Data!$B68= 0, " ",Data!C68)</f>
        <v xml:space="preserve"> </v>
      </c>
      <c r="F68" t="str">
        <f t="shared" si="4"/>
        <v xml:space="preserve"> </v>
      </c>
      <c r="G68" t="str">
        <f t="shared" si="5"/>
        <v xml:space="preserve"> </v>
      </c>
      <c r="H68" s="7"/>
      <c r="I68" s="7"/>
    </row>
    <row r="69" spans="2:9">
      <c r="B69" s="63" t="str">
        <f>IF(Data!$B69= 0, " ",Data!B69)</f>
        <v xml:space="preserve"> </v>
      </c>
      <c r="C69" t="str">
        <f>IF(Data!$B69= 0, " ",Data!C69)</f>
        <v xml:space="preserve"> </v>
      </c>
      <c r="F69" t="str">
        <f t="shared" si="4"/>
        <v xml:space="preserve"> </v>
      </c>
      <c r="G69" t="str">
        <f t="shared" si="5"/>
        <v xml:space="preserve"> </v>
      </c>
      <c r="H69" s="7"/>
      <c r="I69" s="7"/>
    </row>
    <row r="70" spans="2:9">
      <c r="B70" s="63" t="str">
        <f>IF(Data!$B70= 0, " ",Data!B70)</f>
        <v xml:space="preserve"> </v>
      </c>
      <c r="C70" t="str">
        <f>IF(Data!$B70= 0, " ",Data!C70)</f>
        <v xml:space="preserve"> </v>
      </c>
      <c r="F70" t="str">
        <f t="shared" si="4"/>
        <v xml:space="preserve"> </v>
      </c>
      <c r="G70" t="str">
        <f t="shared" si="5"/>
        <v xml:space="preserve"> </v>
      </c>
      <c r="H70" s="7"/>
      <c r="I70" s="7"/>
    </row>
    <row r="71" spans="2:9">
      <c r="B71" s="63" t="str">
        <f>IF(Data!$B71= 0, " ",Data!B71)</f>
        <v xml:space="preserve"> </v>
      </c>
      <c r="C71" t="str">
        <f>IF(Data!$B71= 0, " ",Data!C71)</f>
        <v xml:space="preserve"> </v>
      </c>
      <c r="F71" t="str">
        <f t="shared" si="4"/>
        <v xml:space="preserve"> </v>
      </c>
      <c r="G71" t="str">
        <f t="shared" si="5"/>
        <v xml:space="preserve"> </v>
      </c>
      <c r="H71" s="7"/>
      <c r="I71" s="7"/>
    </row>
    <row r="72" spans="2:9">
      <c r="B72" s="63" t="str">
        <f>IF(Data!$B72= 0, " ",Data!B72)</f>
        <v xml:space="preserve"> </v>
      </c>
      <c r="C72" t="str">
        <f>IF(Data!$B72= 0, " ",Data!C72)</f>
        <v xml:space="preserve"> </v>
      </c>
      <c r="F72" t="str">
        <f t="shared" si="4"/>
        <v xml:space="preserve"> </v>
      </c>
      <c r="G72" t="str">
        <f t="shared" si="5"/>
        <v xml:space="preserve"> </v>
      </c>
      <c r="H72" s="7"/>
      <c r="I72" s="7"/>
    </row>
    <row r="73" spans="2:9">
      <c r="B73" s="63" t="str">
        <f>IF(Data!$B73= 0, " ",Data!B73)</f>
        <v xml:space="preserve"> </v>
      </c>
      <c r="C73" t="str">
        <f>IF(Data!$B73= 0, " ",Data!C73)</f>
        <v xml:space="preserve"> </v>
      </c>
      <c r="F73" t="str">
        <f t="shared" si="4"/>
        <v xml:space="preserve"> </v>
      </c>
      <c r="G73" t="str">
        <f t="shared" si="5"/>
        <v xml:space="preserve"> </v>
      </c>
      <c r="H73" s="7"/>
      <c r="I73" s="7"/>
    </row>
    <row r="74" spans="2:9">
      <c r="B74" s="63" t="str">
        <f>IF(Data!$B74= 0, " ",Data!B74)</f>
        <v xml:space="preserve"> </v>
      </c>
      <c r="C74" t="str">
        <f>IF(Data!$B74= 0, " ",Data!C74)</f>
        <v xml:space="preserve"> </v>
      </c>
      <c r="F74" t="str">
        <f t="shared" si="4"/>
        <v xml:space="preserve"> </v>
      </c>
      <c r="G74" t="str">
        <f t="shared" si="5"/>
        <v xml:space="preserve"> </v>
      </c>
      <c r="H74" s="7"/>
      <c r="I74" s="7"/>
    </row>
    <row r="75" spans="2:9">
      <c r="B75" s="63" t="str">
        <f>IF(Data!$B75= 0, " ",Data!B75)</f>
        <v xml:space="preserve"> </v>
      </c>
      <c r="C75" t="str">
        <f>IF(Data!$B75= 0, " ",Data!C75)</f>
        <v xml:space="preserve"> </v>
      </c>
      <c r="F75" t="str">
        <f t="shared" si="4"/>
        <v xml:space="preserve"> </v>
      </c>
      <c r="G75" t="str">
        <f t="shared" si="5"/>
        <v xml:space="preserve"> </v>
      </c>
      <c r="H75" s="7"/>
      <c r="I75" s="7"/>
    </row>
    <row r="76" spans="2:9">
      <c r="B76" s="63" t="str">
        <f>IF(Data!$B76= 0, " ",Data!B76)</f>
        <v xml:space="preserve"> </v>
      </c>
      <c r="C76" t="str">
        <f>IF(Data!$B76= 0, " ",Data!C76)</f>
        <v xml:space="preserve"> </v>
      </c>
      <c r="F76" t="str">
        <f t="shared" si="4"/>
        <v xml:space="preserve"> </v>
      </c>
      <c r="G76" t="str">
        <f t="shared" si="5"/>
        <v xml:space="preserve"> </v>
      </c>
      <c r="H76" s="7"/>
      <c r="I76" s="7"/>
    </row>
    <row r="77" spans="2:9">
      <c r="B77" s="63" t="str">
        <f>IF(Data!$B77= 0, " ",Data!B77)</f>
        <v xml:space="preserve"> </v>
      </c>
      <c r="C77" t="str">
        <f>IF(Data!$B77= 0, " ",Data!C77)</f>
        <v xml:space="preserve"> </v>
      </c>
      <c r="F77" t="str">
        <f t="shared" si="4"/>
        <v xml:space="preserve"> </v>
      </c>
      <c r="G77" t="str">
        <f t="shared" si="5"/>
        <v xml:space="preserve"> </v>
      </c>
      <c r="H77" s="7"/>
      <c r="I77" s="7"/>
    </row>
    <row r="78" spans="2:9">
      <c r="B78" s="63" t="str">
        <f>IF(Data!$B78= 0, " ",Data!B78)</f>
        <v xml:space="preserve"> </v>
      </c>
      <c r="C78" t="str">
        <f>IF(Data!$B78= 0, " ",Data!C78)</f>
        <v xml:space="preserve"> </v>
      </c>
      <c r="F78" t="str">
        <f t="shared" si="4"/>
        <v xml:space="preserve"> </v>
      </c>
      <c r="G78" t="str">
        <f t="shared" si="5"/>
        <v xml:space="preserve"> </v>
      </c>
      <c r="H78" s="7"/>
      <c r="I78" s="7"/>
    </row>
    <row r="79" spans="2:9">
      <c r="B79" s="63" t="str">
        <f>IF(Data!$B79= 0, " ",Data!B79)</f>
        <v xml:space="preserve"> </v>
      </c>
      <c r="C79" t="str">
        <f>IF(Data!$B79= 0, " ",Data!C79)</f>
        <v xml:space="preserve"> </v>
      </c>
      <c r="F79" t="str">
        <f t="shared" si="4"/>
        <v xml:space="preserve"> </v>
      </c>
      <c r="G79" t="str">
        <f t="shared" si="5"/>
        <v xml:space="preserve"> </v>
      </c>
      <c r="H79" s="7"/>
      <c r="I79" s="7"/>
    </row>
    <row r="80" spans="2:9">
      <c r="B80" s="63" t="str">
        <f>IF(Data!$B80= 0, " ",Data!B80)</f>
        <v xml:space="preserve"> </v>
      </c>
      <c r="C80" t="str">
        <f>IF(Data!$B80= 0, " ",Data!C80)</f>
        <v xml:space="preserve"> </v>
      </c>
      <c r="F80" t="str">
        <f t="shared" si="4"/>
        <v xml:space="preserve"> </v>
      </c>
      <c r="G80" t="str">
        <f t="shared" si="5"/>
        <v xml:space="preserve"> </v>
      </c>
      <c r="H80" s="7"/>
      <c r="I80" s="7"/>
    </row>
    <row r="81" spans="2:9">
      <c r="B81" s="63" t="str">
        <f>IF(Data!$B81= 0, " ",Data!B81)</f>
        <v xml:space="preserve"> </v>
      </c>
      <c r="C81" t="str">
        <f>IF(Data!$B81= 0, " ",Data!C81)</f>
        <v xml:space="preserve"> </v>
      </c>
      <c r="F81" t="str">
        <f t="shared" si="4"/>
        <v xml:space="preserve"> </v>
      </c>
      <c r="G81" t="str">
        <f t="shared" si="5"/>
        <v xml:space="preserve"> </v>
      </c>
      <c r="H81" s="7"/>
      <c r="I81" s="7"/>
    </row>
    <row r="82" spans="2:9">
      <c r="B82" s="63" t="str">
        <f>IF(Data!$B82= 0, " ",Data!B82)</f>
        <v xml:space="preserve"> </v>
      </c>
      <c r="C82" t="str">
        <f>IF(Data!$B82= 0, " ",Data!C82)</f>
        <v xml:space="preserve"> </v>
      </c>
      <c r="F82" t="str">
        <f t="shared" si="4"/>
        <v xml:space="preserve"> </v>
      </c>
      <c r="G82" t="str">
        <f t="shared" si="5"/>
        <v xml:space="preserve"> </v>
      </c>
      <c r="H82" s="7"/>
      <c r="I82" s="7"/>
    </row>
    <row r="83" spans="2:9">
      <c r="B83" s="63" t="str">
        <f>IF(Data!$B83= 0, " ",Data!B83)</f>
        <v xml:space="preserve"> </v>
      </c>
      <c r="C83" t="str">
        <f>IF(Data!$B83= 0, " ",Data!C83)</f>
        <v xml:space="preserve"> </v>
      </c>
      <c r="F83" t="str">
        <f t="shared" si="4"/>
        <v xml:space="preserve"> </v>
      </c>
      <c r="G83" t="str">
        <f t="shared" si="5"/>
        <v xml:space="preserve"> </v>
      </c>
      <c r="H83" s="7"/>
      <c r="I83" s="7"/>
    </row>
    <row r="84" spans="2:9">
      <c r="B84" s="63" t="str">
        <f>IF(Data!$B84= 0, " ",Data!B84)</f>
        <v xml:space="preserve"> </v>
      </c>
      <c r="C84" t="str">
        <f>IF(Data!$B84= 0, " ",Data!C84)</f>
        <v xml:space="preserve"> </v>
      </c>
      <c r="F84" t="str">
        <f t="shared" si="4"/>
        <v xml:space="preserve"> </v>
      </c>
      <c r="G84" t="str">
        <f t="shared" si="5"/>
        <v xml:space="preserve"> </v>
      </c>
      <c r="H84" s="7"/>
      <c r="I84" s="7"/>
    </row>
    <row r="85" spans="2:9">
      <c r="B85" s="63" t="str">
        <f>IF(Data!$B85= 0, " ",Data!B85)</f>
        <v xml:space="preserve"> </v>
      </c>
      <c r="C85" t="str">
        <f>IF(Data!$B85= 0, " ",Data!C85)</f>
        <v xml:space="preserve"> </v>
      </c>
      <c r="F85" t="str">
        <f t="shared" si="4"/>
        <v xml:space="preserve"> </v>
      </c>
      <c r="G85" t="str">
        <f t="shared" si="5"/>
        <v xml:space="preserve"> </v>
      </c>
      <c r="H85" s="7"/>
      <c r="I85" s="7"/>
    </row>
    <row r="86" spans="2:9">
      <c r="B86" s="63" t="str">
        <f>IF(Data!$B86= 0, " ",Data!B86)</f>
        <v xml:space="preserve"> </v>
      </c>
      <c r="C86" t="str">
        <f>IF(Data!$B86= 0, " ",Data!C86)</f>
        <v xml:space="preserve"> </v>
      </c>
      <c r="F86" t="str">
        <f t="shared" si="4"/>
        <v xml:space="preserve"> </v>
      </c>
      <c r="G86" t="str">
        <f t="shared" si="5"/>
        <v xml:space="preserve"> </v>
      </c>
      <c r="H86" s="7"/>
      <c r="I86" s="7"/>
    </row>
    <row r="87" spans="2:9">
      <c r="B87" s="63" t="str">
        <f>IF(Data!$B87= 0, " ",Data!B87)</f>
        <v xml:space="preserve"> </v>
      </c>
      <c r="C87" t="str">
        <f>IF(Data!$B87= 0, " ",Data!C87)</f>
        <v xml:space="preserve"> </v>
      </c>
      <c r="F87" t="str">
        <f t="shared" si="4"/>
        <v xml:space="preserve"> </v>
      </c>
      <c r="G87" t="str">
        <f t="shared" si="5"/>
        <v xml:space="preserve"> </v>
      </c>
      <c r="H87" s="7"/>
      <c r="I87" s="7"/>
    </row>
    <row r="88" spans="2:9">
      <c r="B88" s="63" t="str">
        <f>IF(Data!$B88= 0, " ",Data!B88)</f>
        <v xml:space="preserve"> </v>
      </c>
      <c r="C88" t="str">
        <f>IF(Data!$B88= 0, " ",Data!C88)</f>
        <v xml:space="preserve"> </v>
      </c>
      <c r="F88" t="str">
        <f t="shared" si="4"/>
        <v xml:space="preserve"> </v>
      </c>
      <c r="G88" t="str">
        <f t="shared" si="5"/>
        <v xml:space="preserve"> </v>
      </c>
      <c r="H88" s="7"/>
      <c r="I88" s="7"/>
    </row>
    <row r="89" spans="2:9">
      <c r="B89" s="63" t="str">
        <f>IF(Data!$B89= 0, " ",Data!B89)</f>
        <v xml:space="preserve"> </v>
      </c>
      <c r="C89" t="str">
        <f>IF(Data!$B89= 0, " ",Data!C89)</f>
        <v xml:space="preserve"> </v>
      </c>
      <c r="F89" t="str">
        <f t="shared" si="4"/>
        <v xml:space="preserve"> </v>
      </c>
      <c r="G89" t="str">
        <f t="shared" si="5"/>
        <v xml:space="preserve"> </v>
      </c>
      <c r="H89" s="7"/>
      <c r="I89" s="7"/>
    </row>
    <row r="90" spans="2:9">
      <c r="B90" s="63" t="str">
        <f>IF(Data!$B90= 0, " ",Data!B90)</f>
        <v xml:space="preserve"> </v>
      </c>
      <c r="C90" t="str">
        <f>IF(Data!$B90= 0, " ",Data!C90)</f>
        <v xml:space="preserve"> </v>
      </c>
      <c r="F90" t="str">
        <f t="shared" si="4"/>
        <v xml:space="preserve"> </v>
      </c>
      <c r="G90" t="str">
        <f t="shared" si="5"/>
        <v xml:space="preserve"> </v>
      </c>
      <c r="H90" s="7"/>
      <c r="I90" s="7"/>
    </row>
    <row r="91" spans="2:9">
      <c r="B91" s="63" t="str">
        <f>IF(Data!$B91= 0, " ",Data!B91)</f>
        <v xml:space="preserve"> </v>
      </c>
      <c r="C91" t="str">
        <f>IF(Data!$B91= 0, " ",Data!C91)</f>
        <v xml:space="preserve"> </v>
      </c>
      <c r="F91" t="str">
        <f t="shared" si="4"/>
        <v xml:space="preserve"> </v>
      </c>
      <c r="G91" t="str">
        <f t="shared" si="5"/>
        <v xml:space="preserve"> </v>
      </c>
      <c r="H91" s="7"/>
      <c r="I91" s="7"/>
    </row>
  </sheetData>
  <sortState ref="B2:C12">
    <sortCondition ref="B2:B12"/>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sheetPr codeName="Sheet1"/>
  <dimension ref="A2:AA35"/>
  <sheetViews>
    <sheetView zoomScale="80" zoomScaleNormal="80" workbookViewId="0"/>
  </sheetViews>
  <sheetFormatPr defaultRowHeight="15"/>
  <cols>
    <col min="1" max="1" width="4" customWidth="1"/>
    <col min="2" max="2" width="12.7109375" bestFit="1" customWidth="1"/>
    <col min="3" max="3" width="19" bestFit="1" customWidth="1"/>
    <col min="4" max="4" width="10.28515625" bestFit="1" customWidth="1"/>
    <col min="5" max="5" width="12" bestFit="1" customWidth="1"/>
    <col min="6" max="6" width="8.5703125" customWidth="1"/>
    <col min="7" max="7" width="8.28515625" customWidth="1"/>
    <col min="8" max="8" width="9.7109375" customWidth="1"/>
    <col min="9" max="9" width="9" bestFit="1" customWidth="1"/>
    <col min="10" max="10" width="9.42578125" customWidth="1"/>
    <col min="11" max="11" width="8.85546875" customWidth="1"/>
    <col min="12" max="12" width="11.42578125" customWidth="1"/>
    <col min="13" max="13" width="8.7109375" customWidth="1"/>
    <col min="14" max="14" width="12" bestFit="1" customWidth="1"/>
    <col min="15" max="15" width="8.7109375" customWidth="1"/>
    <col min="16" max="16" width="12" bestFit="1" customWidth="1"/>
    <col min="17" max="17" width="8.28515625" customWidth="1"/>
    <col min="18" max="18" width="8" customWidth="1"/>
    <col min="19" max="19" width="8.85546875" customWidth="1"/>
    <col min="20" max="20" width="12" bestFit="1" customWidth="1"/>
    <col min="21" max="21" width="13.7109375" customWidth="1"/>
  </cols>
  <sheetData>
    <row r="2" spans="1:27" ht="18.75">
      <c r="A2" s="68" t="s">
        <v>115</v>
      </c>
    </row>
    <row r="3" spans="1:27" ht="18" customHeight="1">
      <c r="C3" s="16" t="s">
        <v>84</v>
      </c>
      <c r="D3" s="16" t="s">
        <v>85</v>
      </c>
      <c r="E3" s="17" t="s">
        <v>86</v>
      </c>
      <c r="H3" s="1"/>
      <c r="I3" s="1"/>
      <c r="J3" s="1"/>
      <c r="K3" s="1"/>
      <c r="L3" s="1"/>
      <c r="M3" s="1" t="s">
        <v>73</v>
      </c>
      <c r="N3" s="1" t="s">
        <v>56</v>
      </c>
      <c r="O3" s="167" t="s">
        <v>96</v>
      </c>
      <c r="P3" s="167"/>
      <c r="Q3" s="168" t="s">
        <v>55</v>
      </c>
      <c r="R3" s="169"/>
      <c r="S3" s="23" t="s">
        <v>100</v>
      </c>
      <c r="T3" s="170" t="s">
        <v>77</v>
      </c>
      <c r="U3" s="171"/>
      <c r="V3" s="26" t="s">
        <v>93</v>
      </c>
      <c r="W3" s="27"/>
      <c r="X3" s="27"/>
      <c r="Y3" s="28"/>
    </row>
    <row r="4" spans="1:27" ht="17.25" customHeight="1">
      <c r="B4" t="s">
        <v>74</v>
      </c>
      <c r="C4" s="6">
        <f>Statistics!T6</f>
        <v>355.12306666666677</v>
      </c>
      <c r="D4" s="6">
        <f>SQRT(Statistics!T7)</f>
        <v>83.869138025252482</v>
      </c>
      <c r="H4" s="1" t="s">
        <v>21</v>
      </c>
      <c r="I4" s="12" t="s">
        <v>4</v>
      </c>
      <c r="J4" s="12" t="s">
        <v>5</v>
      </c>
      <c r="K4" s="12" t="s">
        <v>7</v>
      </c>
      <c r="L4" s="12" t="s">
        <v>6</v>
      </c>
      <c r="M4" s="9" t="s">
        <v>53</v>
      </c>
      <c r="N4" s="10" t="s">
        <v>53</v>
      </c>
      <c r="O4" s="32" t="s">
        <v>53</v>
      </c>
      <c r="P4" s="33" t="s">
        <v>99</v>
      </c>
      <c r="Q4" s="29" t="s">
        <v>53</v>
      </c>
      <c r="R4" s="30" t="s">
        <v>98</v>
      </c>
      <c r="S4" s="9" t="s">
        <v>53</v>
      </c>
      <c r="T4" s="34" t="s">
        <v>110</v>
      </c>
      <c r="U4" s="34" t="s">
        <v>111</v>
      </c>
      <c r="V4" s="25" t="s">
        <v>53</v>
      </c>
      <c r="W4" s="25" t="s">
        <v>20</v>
      </c>
      <c r="X4" s="25" t="s">
        <v>94</v>
      </c>
      <c r="Y4" s="25" t="s">
        <v>95</v>
      </c>
    </row>
    <row r="5" spans="1:27">
      <c r="B5" s="13" t="s">
        <v>81</v>
      </c>
      <c r="C5" s="15">
        <f>Statistics!T6-0.45005*SQRT(Statistics!T7)</f>
        <v>317.37776109840189</v>
      </c>
      <c r="D5" s="15">
        <f>0.7797*SQRT(Statistics!T7)</f>
        <v>65.392766918289354</v>
      </c>
      <c r="E5" s="8"/>
      <c r="H5" s="1">
        <v>2</v>
      </c>
      <c r="I5" s="20">
        <f>1-1/H5</f>
        <v>0.5</v>
      </c>
      <c r="J5" s="20">
        <f>1-I5</f>
        <v>0.5</v>
      </c>
      <c r="K5" s="3">
        <f>SQRT(-2*LN(J5))</f>
        <v>1.1774100225154747</v>
      </c>
      <c r="L5" s="21">
        <f t="shared" ref="L5:L18" si="0">K5-(($B$19+$C$19*K5+$D$19*K5^2)/(1+$E$19*K5+$F$22*K5^2 +$G$22*K5^3))</f>
        <v>-1.0100667546808495E-7</v>
      </c>
      <c r="M5" s="3">
        <f>-(0.45005+0.7797*LN(LN(H5/(H5-1))))</f>
        <v>-0.16427987582247633</v>
      </c>
      <c r="N5" s="3">
        <f>LN(H5)-1</f>
        <v>-0.30685281944005471</v>
      </c>
      <c r="O5" s="32">
        <f>((EXP((Statistics!$U$10*Parameters!L5)-(Statistics!$U$10^2)/2))-1)/SQRT(EXP(Statistics!$U$10^2)-1)</f>
        <v>-0.1015483345350673</v>
      </c>
      <c r="P5" s="32">
        <f>SQRT(1+($I$25^3+(3*$I$25))*O5+(($I$25^8)+(6*$I$25^6)+(15*$I$25^4)+(16*$I$25^2)+2)*((O5^2)/4))</f>
        <v>0.96658899080566252</v>
      </c>
      <c r="Q5" s="31">
        <f>IF(Statistics!$T$12 &gt; 0, 2/Statistics!$T$12*((Statistics!$T$12/6*(Parameters!L5-Statistics!$T$12/6)+1)^3 -1), 2/(-Statistics!$T$12)*(((-Statistics!$T$12)/6*(Parameters!L5-(-Statistics!$T$12)/6)+1)^3 -1))</f>
        <v>-8.1206609752020945E-2</v>
      </c>
      <c r="R5" s="31">
        <f>(-2/Statistics!$T$12^2)*((((Statistics!$T$12/6)*(Parameters!L5-(Statistics!$T$12/6))+1)^3)-1)+(2/Statistics!$T$12)*(3*((Statistics!$T$12/6)*(Parameters!L5-(Statistics!$T$12/6))+1)^2)*((Parameters!L5/6)-(2*Statistics!$T$12/36))</f>
        <v>-0.16333740118785717</v>
      </c>
      <c r="S5" s="2">
        <f t="shared" ref="S5:S18" si="1">SQRT(3)/PI()*LN(H5-1)</f>
        <v>0</v>
      </c>
      <c r="T5" s="39">
        <f>(1/$E$13)*(1-H5^-$E$13)</f>
        <v>0.58388815553332574</v>
      </c>
      <c r="U5" s="35">
        <f xml:space="preserve"> (-$D$13/$E$13^2)*(1-H5^-$E$13) + ($D$13/$E$13)*(H5^-$E$13)*LN(H5)</f>
        <v>-22.925239746433746</v>
      </c>
      <c r="V5" s="25">
        <f>L5-(L5^2-1)*$I$24 +(L5^3-6*L5)/3*$I$24^2-(L5^2-1)*$I$24^3+L5*$I$24^4+$I$24^5/3</f>
        <v>8.2299157980629534E-2</v>
      </c>
      <c r="W5" s="25">
        <f>V5^2-($G$26^2/Statistics!$T$4)</f>
        <v>-8.3450871355015652E-2</v>
      </c>
      <c r="X5" s="25">
        <f>(V5+SQRT(V5^2-$I$23*W5))/$I$23</f>
        <v>3.9767045102137684</v>
      </c>
      <c r="Y5" s="25">
        <f>(V5-SQRT(V5^2-$I$23*W5))/$I$23</f>
        <v>-0.44966812759465219</v>
      </c>
      <c r="AA5" s="5"/>
    </row>
    <row r="6" spans="1:27">
      <c r="B6" s="8" t="s">
        <v>75</v>
      </c>
      <c r="C6" s="15">
        <f>Statistics!T6-Parameters!D6</f>
        <v>271.25392864141429</v>
      </c>
      <c r="D6" s="15">
        <f>SQRT(Statistics!T7)</f>
        <v>83.869138025252482</v>
      </c>
      <c r="H6" s="1">
        <v>5</v>
      </c>
      <c r="I6" s="20">
        <f t="shared" ref="I6:I17" si="2">1-1/H6</f>
        <v>0.8</v>
      </c>
      <c r="J6" s="20">
        <f t="shared" ref="J6:J18" si="3">1-I6</f>
        <v>0.19999999999999996</v>
      </c>
      <c r="K6" s="3">
        <f>SQRT(-2*LN(J6))</f>
        <v>1.7941225779941015</v>
      </c>
      <c r="L6" s="21">
        <f t="shared" si="0"/>
        <v>0.84145671735478367</v>
      </c>
      <c r="M6" s="3">
        <f t="shared" ref="M6:M18" si="4">-(0.45005+0.7797*LN(LN(H6/(H6-1))))</f>
        <v>0.7194532076763942</v>
      </c>
      <c r="N6" s="3">
        <f t="shared" ref="N6:N18" si="5">LN(H6)-1</f>
        <v>0.60943791243410028</v>
      </c>
      <c r="O6" s="32">
        <f>((EXP((Statistics!$U$10*Parameters!L6)-(Statistics!$U$10^2)/2))-1)/SQRT(EXP(Statistics!$U$10^2)-1)</f>
        <v>0.78859053883436281</v>
      </c>
      <c r="P6" s="32">
        <f t="shared" ref="P6:P18" si="6">SQRT(1+($I$25^3+(3*$I$25))*O6+(($I$25^8)+(6*$I$25^6)+(15*$I$25^4)+(16*$I$25^2)+2)*((O6^2)/4))</f>
        <v>1.4234494962464264</v>
      </c>
      <c r="Q6" s="31">
        <f>IF(Statistics!$T$12 &gt; 0, 2/Statistics!$T$12*((Statistics!$T$12/6*(Parameters!L6-Statistics!$T$12/6)+1)^3 -1), 2/(-Statistics!$T$12)*(((-Statistics!$T$12)/6*(Parameters!L6-(-Statistics!$T$12)/6)+1)^3 -1))</f>
        <v>0.80786497239081112</v>
      </c>
      <c r="R6" s="31">
        <f>(-2/Statistics!$T$12^2)*((((Statistics!$T$12/6)*(Parameters!L6-(Statistics!$T$12/6))+1)^3)-1)+(2/Statistics!$T$12)*(3*((Statistics!$T$12/6)*(Parameters!L6-(Statistics!$T$12/6))+1)^2)*((Parameters!L6/6)-(2*Statistics!$T$12/36))</f>
        <v>-8.7837167832706342E-2</v>
      </c>
      <c r="S6" s="2">
        <f t="shared" si="1"/>
        <v>0.76430413884568826</v>
      </c>
      <c r="T6" s="39">
        <f t="shared" ref="T6:T18" si="7">(1/$E$13)*(1-H6^-$E$13)</f>
        <v>1.0979373882552323</v>
      </c>
      <c r="U6" s="35">
        <f t="shared" ref="U6:U18" si="8" xml:space="preserve"> (-$D$13/$E$13^2)*(1-H6^-$E$13) + ($D$13/$E$13)*(H6^-$E$13)*LN(H6)</f>
        <v>-91.960437811145511</v>
      </c>
      <c r="V6" s="25">
        <f t="shared" ref="V6:V18" si="9">L6-(L6^2-1)*$I$24 +(L6^3-6*L6)/3*$I$24^2-(L6^2-1)*$I$24^3+L6*$I$24^4+$I$24^5/3</f>
        <v>0.85560230188459907</v>
      </c>
      <c r="W6" s="25">
        <f>V6^2-($G$26^2/Statistics!$T$4)</f>
        <v>0.64183127623088831</v>
      </c>
      <c r="X6" s="25">
        <f t="shared" ref="X6:X18" si="10">(V6+SQRT(V6^2-$I$23*W6))/$I$23</f>
        <v>36.288945403899675</v>
      </c>
      <c r="Y6" s="25">
        <f t="shared" ref="Y6:Y18" si="11">(V6-SQRT(V6^2-$I$23*W6))/$I$23</f>
        <v>0.37899290611220215</v>
      </c>
      <c r="AA6" s="5"/>
    </row>
    <row r="7" spans="1:27">
      <c r="B7" s="8" t="s">
        <v>76</v>
      </c>
      <c r="C7" s="15">
        <f>Statistics!T6^2/Statistics!T7</f>
        <v>17.928890125211677</v>
      </c>
      <c r="D7" s="15">
        <f>Statistics!T7/Statistics!T6</f>
        <v>19.80730899607061</v>
      </c>
      <c r="E7" s="8"/>
      <c r="H7" s="1">
        <v>10</v>
      </c>
      <c r="I7" s="20">
        <f t="shared" si="2"/>
        <v>0.9</v>
      </c>
      <c r="J7" s="20">
        <f t="shared" si="3"/>
        <v>9.9999999999999978E-2</v>
      </c>
      <c r="K7" s="3">
        <f t="shared" ref="K7:K18" si="12">SQRT(-2*LN(J7))</f>
        <v>2.1459660262893472</v>
      </c>
      <c r="L7" s="21">
        <f t="shared" si="0"/>
        <v>1.2817287565027089</v>
      </c>
      <c r="M7" s="3">
        <f t="shared" si="4"/>
        <v>1.3045614051055132</v>
      </c>
      <c r="N7" s="3">
        <f t="shared" si="5"/>
        <v>1.3025850929940459</v>
      </c>
      <c r="O7" s="32">
        <f>((EXP((Statistics!$U$10*Parameters!L7)-(Statistics!$U$10^2)/2))-1)/SQRT(EXP(Statistics!$U$10^2)-1)</f>
        <v>1.3200920751356651</v>
      </c>
      <c r="P7" s="32">
        <f t="shared" si="6"/>
        <v>1.7982167276678118</v>
      </c>
      <c r="Q7" s="31">
        <f>IF(Statistics!$T$12 &gt; 0, 2/Statistics!$T$12*((Statistics!$T$12/6*(Parameters!L7-Statistics!$T$12/6)+1)^3 -1), 2/(-Statistics!$T$12)*(((-Statistics!$T$12)/6*(Parameters!L7-(-Statistics!$T$12)/6)+1)^3 -1))</f>
        <v>1.3215443752914779</v>
      </c>
      <c r="R7" s="31">
        <f>(-2/Statistics!$T$12^2)*((((Statistics!$T$12/6)*(Parameters!L7-(Statistics!$T$12/6))+1)^3)-1)+(2/Statistics!$T$12)*(3*((Statistics!$T$12/6)*(Parameters!L7-(Statistics!$T$12/6))+1)^2)*((Parameters!L7/6)-(2*Statistics!$T$12/36))</f>
        <v>5.471560885253135E-2</v>
      </c>
      <c r="S7" s="2">
        <f t="shared" si="1"/>
        <v>1.2113933992163919</v>
      </c>
      <c r="T7" s="39">
        <f t="shared" si="7"/>
        <v>1.3549141195014467</v>
      </c>
      <c r="U7" s="35">
        <f t="shared" si="8"/>
        <v>-151.83182854409679</v>
      </c>
      <c r="V7" s="25">
        <f t="shared" si="9"/>
        <v>1.216442189971062</v>
      </c>
      <c r="W7" s="25">
        <f>V7^2-($G$26^2/Statistics!$T$4)</f>
        <v>1.3895075787822571</v>
      </c>
      <c r="X7" s="25">
        <f t="shared" si="10"/>
        <v>51.554662369061212</v>
      </c>
      <c r="Y7" s="25">
        <f t="shared" si="11"/>
        <v>0.5775339577910551</v>
      </c>
      <c r="AA7" s="5"/>
    </row>
    <row r="8" spans="1:27">
      <c r="B8" t="s">
        <v>54</v>
      </c>
      <c r="C8" s="6">
        <f>LN(Statistics!T6)-Parameters!D8^2/2</f>
        <v>5.8453264221840255</v>
      </c>
      <c r="D8" s="6">
        <f>SQRT(LN((Statistics!T11)^2 +1))</f>
        <v>0.23297198923069098</v>
      </c>
      <c r="H8" s="1">
        <v>20</v>
      </c>
      <c r="I8" s="11">
        <f t="shared" si="2"/>
        <v>0.95</v>
      </c>
      <c r="J8" s="11">
        <f t="shared" si="3"/>
        <v>5.0000000000000044E-2</v>
      </c>
      <c r="K8" s="3">
        <f t="shared" si="12"/>
        <v>2.4477468306808161</v>
      </c>
      <c r="L8" s="21">
        <f t="shared" si="0"/>
        <v>1.6452114401438149</v>
      </c>
      <c r="M8" s="3">
        <f t="shared" si="4"/>
        <v>1.8658112356781764</v>
      </c>
      <c r="N8" s="3">
        <f t="shared" si="5"/>
        <v>1.9957322735539909</v>
      </c>
      <c r="O8" s="32">
        <f>((EXP((Statistics!$U$10*Parameters!L8)-(Statistics!$U$10^2)/2))-1)/SQRT(EXP(Statistics!$U$10^2)-1)</f>
        <v>1.7970041898103926</v>
      </c>
      <c r="P8" s="32">
        <f t="shared" si="6"/>
        <v>2.1611215983236014</v>
      </c>
      <c r="Q8" s="31">
        <f>IF(Statistics!$T$12 &gt; 0, 2/Statistics!$T$12*((Statistics!$T$12/6*(Parameters!L8-Statistics!$T$12/6)+1)^3 -1), 2/(-Statistics!$T$12)*(((-Statistics!$T$12)/6*(Parameters!L8-(-Statistics!$T$12)/6)+1)^3 -1))</f>
        <v>1.771808045773007</v>
      </c>
      <c r="R8" s="31">
        <f>(-2/Statistics!$T$12^2)*((((Statistics!$T$12/6)*(Parameters!L8-(Statistics!$T$12/6))+1)^3)-1)+(2/Statistics!$T$12)*(3*((Statistics!$T$12/6)*(Parameters!L8-(Statistics!$T$12/6))+1)^2)*((Parameters!L8/6)-(2*Statistics!$T$12/36))</f>
        <v>0.23012123115559646</v>
      </c>
      <c r="S8" s="2">
        <f t="shared" si="1"/>
        <v>1.6233542900207025</v>
      </c>
      <c r="T8" s="39">
        <f t="shared" si="7"/>
        <v>1.5353758963258541</v>
      </c>
      <c r="U8" s="35">
        <f t="shared" si="8"/>
        <v>-208.93257695196974</v>
      </c>
      <c r="V8" s="25">
        <f t="shared" si="9"/>
        <v>1.4927559594688389</v>
      </c>
      <c r="W8" s="25">
        <f>V8^2-($G$26^2/Statistics!$T$4)</f>
        <v>2.1380963317703974</v>
      </c>
      <c r="X8" s="25">
        <f t="shared" si="10"/>
        <v>63.249619626949048</v>
      </c>
      <c r="Y8" s="25">
        <f t="shared" si="11"/>
        <v>0.72435906985981013</v>
      </c>
      <c r="AA8" s="5"/>
    </row>
    <row r="9" spans="1:27">
      <c r="B9" t="s">
        <v>78</v>
      </c>
      <c r="C9" s="6">
        <f>Statistics!T6</f>
        <v>355.12306666666677</v>
      </c>
      <c r="D9" s="6">
        <f>(SQRT(3)/PI())*SQRT(Statistics!T7)</f>
        <v>46.23947922744027</v>
      </c>
      <c r="H9" s="1">
        <v>25</v>
      </c>
      <c r="I9" s="11">
        <f t="shared" si="2"/>
        <v>0.96</v>
      </c>
      <c r="J9" s="11">
        <f t="shared" si="3"/>
        <v>4.0000000000000036E-2</v>
      </c>
      <c r="K9" s="3">
        <f t="shared" si="12"/>
        <v>2.5372724823590387</v>
      </c>
      <c r="L9" s="21">
        <f t="shared" si="0"/>
        <v>1.7510765311018686</v>
      </c>
      <c r="M9" s="3">
        <f t="shared" si="4"/>
        <v>2.0438471636489655</v>
      </c>
      <c r="N9" s="3">
        <f t="shared" si="5"/>
        <v>2.2188758248682006</v>
      </c>
      <c r="O9" s="32">
        <f>((EXP((Statistics!$U$10*Parameters!L9)-(Statistics!$U$10^2)/2))-1)/SQRT(EXP(Statistics!$U$10^2)-1)</f>
        <v>1.9428061048709913</v>
      </c>
      <c r="P9" s="32">
        <f t="shared" si="6"/>
        <v>2.2751837556512453</v>
      </c>
      <c r="Q9" s="31">
        <f>IF(Statistics!$T$12 &gt; 0, 2/Statistics!$T$12*((Statistics!$T$12/6*(Parameters!L9-Statistics!$T$12/6)+1)^3 -1), 2/(-Statistics!$T$12)*(((-Statistics!$T$12)/6*(Parameters!L9-(-Statistics!$T$12)/6)+1)^3 -1))</f>
        <v>1.9075009950119892</v>
      </c>
      <c r="R9" s="31">
        <f>(-2/Statistics!$T$12^2)*((((Statistics!$T$12/6)*(Parameters!L9-(Statistics!$T$12/6))+1)^3)-1)+(2/Statistics!$T$12)*(3*((Statistics!$T$12/6)*(Parameters!L9-(Statistics!$T$12/6))+1)^2)*((Parameters!L9/6)-(2*Statistics!$T$12/36))</f>
        <v>0.29143506877870573</v>
      </c>
      <c r="S9" s="2">
        <f t="shared" si="1"/>
        <v>1.7521529078767284</v>
      </c>
      <c r="T9" s="39">
        <f t="shared" si="7"/>
        <v>1.5811538372841105</v>
      </c>
      <c r="U9" s="35">
        <f t="shared" si="8"/>
        <v>-226.04241464163482</v>
      </c>
      <c r="V9" s="25">
        <f t="shared" si="9"/>
        <v>1.5696615574415782</v>
      </c>
      <c r="W9" s="25">
        <f>V9^2-($G$26^2/Statistics!$T$4)</f>
        <v>2.3736133821505847</v>
      </c>
      <c r="X9" s="25">
        <f t="shared" si="10"/>
        <v>66.505081517725984</v>
      </c>
      <c r="Y9" s="25">
        <f t="shared" si="11"/>
        <v>0.76478560288392716</v>
      </c>
      <c r="AA9" s="5"/>
    </row>
    <row r="10" spans="1:27">
      <c r="B10" t="s">
        <v>72</v>
      </c>
      <c r="C10" s="6">
        <f>LN((SQRT(Statistics!T7)/(Parameters!C21)-LN(Parameters!C21^2+1)/2))</f>
        <v>6.2488734952380209</v>
      </c>
      <c r="D10" s="6">
        <f>SQRT(LN(C21^2 +1))</f>
        <v>0.16103430349963899</v>
      </c>
      <c r="E10" s="6">
        <f>Statistics!T6-SQRT(Statistics!T7)/Parameters!C21</f>
        <v>-162.31950867048477</v>
      </c>
      <c r="H10" s="1">
        <v>50</v>
      </c>
      <c r="I10" s="11">
        <f t="shared" si="2"/>
        <v>0.98</v>
      </c>
      <c r="J10" s="11">
        <f t="shared" si="3"/>
        <v>2.0000000000000018E-2</v>
      </c>
      <c r="K10" s="3">
        <f t="shared" si="12"/>
        <v>2.7971496225365367</v>
      </c>
      <c r="L10" s="21">
        <f t="shared" si="0"/>
        <v>2.0541885887218982</v>
      </c>
      <c r="M10" s="3">
        <f t="shared" si="4"/>
        <v>2.5922915715925687</v>
      </c>
      <c r="N10" s="3">
        <f t="shared" si="5"/>
        <v>2.912023005428146</v>
      </c>
      <c r="O10" s="32">
        <f>((EXP((Statistics!$U$10*Parameters!L10)-(Statistics!$U$10^2)/2))-1)/SQRT(EXP(Statistics!$U$10^2)-1)</f>
        <v>2.3784244032884625</v>
      </c>
      <c r="P10" s="32">
        <f t="shared" si="6"/>
        <v>2.6219207379546217</v>
      </c>
      <c r="Q10" s="31">
        <f>IF(Statistics!$T$12 &gt; 0, 2/Statistics!$T$12*((Statistics!$T$12/6*(Parameters!L10-Statistics!$T$12/6)+1)^3 -1), 2/(-Statistics!$T$12)*(((-Statistics!$T$12)/6*(Parameters!L10-(-Statistics!$T$12)/6)+1)^3 -1))</f>
        <v>2.3075878689827283</v>
      </c>
      <c r="R10" s="31">
        <f>(-2/Statistics!$T$12^2)*((((Statistics!$T$12/6)*(Parameters!L10-(Statistics!$T$12/6))+1)^3)-1)+(2/Statistics!$T$12)*(3*((Statistics!$T$12/6)*(Parameters!L10-(Statistics!$T$12/6))+1)^2)*((Parameters!L10/6)-(2*Statistics!$T$12/36))</f>
        <v>0.49337256621449921</v>
      </c>
      <c r="S10" s="2">
        <f t="shared" si="1"/>
        <v>2.1456729861374413</v>
      </c>
      <c r="T10" s="39">
        <f t="shared" si="7"/>
        <v>1.6942526213169369</v>
      </c>
      <c r="U10" s="35">
        <f t="shared" si="8"/>
        <v>-274.30215679502123</v>
      </c>
      <c r="V10" s="25">
        <f t="shared" si="9"/>
        <v>1.7811601321407562</v>
      </c>
      <c r="W10" s="25">
        <f>V10^2-($G$26^2/Statistics!$T$4)</f>
        <v>3.0823073935683398</v>
      </c>
      <c r="X10" s="25">
        <f t="shared" si="10"/>
        <v>75.458621535433906</v>
      </c>
      <c r="Y10" s="25">
        <f t="shared" si="11"/>
        <v>0.8752893268101849</v>
      </c>
      <c r="AA10" s="5"/>
    </row>
    <row r="11" spans="1:27">
      <c r="B11" t="s">
        <v>80</v>
      </c>
      <c r="C11" s="6">
        <f>(2/Statistics!T12)^2</f>
        <v>16.625099754079404</v>
      </c>
      <c r="D11" s="6">
        <f>SQRT(Statistics!T7/Parameters!C11)</f>
        <v>20.569325446383299</v>
      </c>
      <c r="E11" s="6">
        <f>Statistics!T6-SQRT(Statistics!T7*Parameters!C11)</f>
        <v>13.1559792464206</v>
      </c>
      <c r="H11" s="1">
        <v>100</v>
      </c>
      <c r="I11" s="11">
        <f t="shared" si="2"/>
        <v>0.99</v>
      </c>
      <c r="J11" s="11">
        <f t="shared" si="3"/>
        <v>1.0000000000000009E-2</v>
      </c>
      <c r="K11" s="3">
        <f t="shared" si="12"/>
        <v>3.0348542587702925</v>
      </c>
      <c r="L11" s="21">
        <f t="shared" si="0"/>
        <v>2.3267853325589658</v>
      </c>
      <c r="M11" s="3">
        <f t="shared" si="4"/>
        <v>3.1366863521176942</v>
      </c>
      <c r="N11" s="3">
        <f t="shared" si="5"/>
        <v>3.6051701859880918</v>
      </c>
      <c r="O11" s="32">
        <f>((EXP((Statistics!$U$10*Parameters!L11)-(Statistics!$U$10^2)/2))-1)/SQRT(EXP(Statistics!$U$10^2)-1)</f>
        <v>2.7942898414751318</v>
      </c>
      <c r="P11" s="32">
        <f t="shared" si="6"/>
        <v>2.9590129006006576</v>
      </c>
      <c r="Q11" s="31">
        <f>IF(Statistics!$T$12 &gt; 0, 2/Statistics!$T$12*((Statistics!$T$12/6*(Parameters!L11-Statistics!$T$12/6)+1)^3 -1), 2/(-Statistics!$T$12)*(((-Statistics!$T$12)/6*(Parameters!L11-(-Statistics!$T$12)/6)+1)^3 -1))</f>
        <v>2.6822845927021843</v>
      </c>
      <c r="R11" s="31">
        <f>(-2/Statistics!$T$12^2)*((((Statistics!$T$12/6)*(Parameters!L11-(Statistics!$T$12/6))+1)^3)-1)+(2/Statistics!$T$12)*(3*((Statistics!$T$12/6)*(Parameters!L11-(Statistics!$T$12/6))+1)^2)*((Parameters!L11/6)-(2*Statistics!$T$12/36))</f>
        <v>0.70935341024165677</v>
      </c>
      <c r="S11" s="2">
        <f t="shared" si="1"/>
        <v>2.5334223513054543</v>
      </c>
      <c r="T11" s="39">
        <f t="shared" si="7"/>
        <v>1.7736761840039748</v>
      </c>
      <c r="U11" s="35">
        <f t="shared" si="8"/>
        <v>-314.81891807862615</v>
      </c>
      <c r="V11" s="25">
        <f t="shared" si="9"/>
        <v>1.9605947616483699</v>
      </c>
      <c r="W11" s="25">
        <f>V11^2-($G$26^2/Statistics!$T$4)</f>
        <v>3.7537077966436918</v>
      </c>
      <c r="X11" s="25">
        <f t="shared" si="10"/>
        <v>83.055362653002589</v>
      </c>
      <c r="Y11" s="25">
        <f t="shared" si="11"/>
        <v>0.96845029455921505</v>
      </c>
      <c r="AA11" s="5"/>
    </row>
    <row r="12" spans="1:27">
      <c r="B12" t="s">
        <v>79</v>
      </c>
      <c r="C12" s="6">
        <f>LN(1+Statistics!T11^2)/(LN((1-Parameters!D12)^2)-LN(1-2*D12))</f>
        <v>0.1886664236792249</v>
      </c>
      <c r="D12" s="6">
        <f>1/(C24+3)</f>
        <v>0.33333333333333331</v>
      </c>
      <c r="E12" s="6">
        <f>LN(Statistics!T6)+Parameters!C12*LN(1-Parameters!D12)</f>
        <v>5.7959667441936</v>
      </c>
      <c r="H12" s="1">
        <v>200</v>
      </c>
      <c r="I12" s="4">
        <f t="shared" si="2"/>
        <v>0.995</v>
      </c>
      <c r="J12" s="4">
        <f t="shared" si="3"/>
        <v>5.0000000000000044E-3</v>
      </c>
      <c r="K12" s="3">
        <f t="shared" si="12"/>
        <v>3.2552472614374581</v>
      </c>
      <c r="L12" s="21">
        <f t="shared" si="0"/>
        <v>2.5762360813095704</v>
      </c>
      <c r="M12" s="3">
        <f t="shared" si="4"/>
        <v>3.6790947275345731</v>
      </c>
      <c r="N12" s="3">
        <f t="shared" si="5"/>
        <v>4.2983173665480363</v>
      </c>
      <c r="O12" s="32">
        <f>((EXP((Statistics!$U$10*Parameters!L12)-(Statistics!$U$10^2)/2))-1)/SQRT(EXP(Statistics!$U$10^2)-1)</f>
        <v>3.1960181104624117</v>
      </c>
      <c r="P12" s="32">
        <f t="shared" si="6"/>
        <v>3.2885429091628469</v>
      </c>
      <c r="Q12" s="31">
        <f>IF(Statistics!$T$12 &gt; 0, 2/Statistics!$T$12*((Statistics!$T$12/6*(Parameters!L12-Statistics!$T$12/6)+1)^3 -1), 2/(-Statistics!$T$12)*(((-Statistics!$T$12)/6*(Parameters!L12-(-Statistics!$T$12)/6)+1)^3 -1))</f>
        <v>3.0377594305953228</v>
      </c>
      <c r="R12" s="31">
        <f>(-2/Statistics!$T$12^2)*((((Statistics!$T$12/6)*(Parameters!L12-(Statistics!$T$12/6))+1)^3)-1)+(2/Statistics!$T$12)*(3*((Statistics!$T$12/6)*(Parameters!L12-(Statistics!$T$12/6))+1)^2)*((Parameters!L12/6)-(2*Statistics!$T$12/36))</f>
        <v>0.93649419616320984</v>
      </c>
      <c r="S12" s="2">
        <f t="shared" si="1"/>
        <v>2.9183519021461972</v>
      </c>
      <c r="T12" s="39">
        <f t="shared" si="7"/>
        <v>1.8294513398895673</v>
      </c>
      <c r="U12" s="35">
        <f t="shared" si="8"/>
        <v>-347.9251663003393</v>
      </c>
      <c r="V12" s="25">
        <f t="shared" si="9"/>
        <v>2.1160948263443022</v>
      </c>
      <c r="W12" s="25">
        <f>V12^2-($G$26^2/Statistics!$T$4)</f>
        <v>4.3876332913217873</v>
      </c>
      <c r="X12" s="25">
        <f t="shared" si="10"/>
        <v>89.639108871206091</v>
      </c>
      <c r="Y12" s="25">
        <f t="shared" si="11"/>
        <v>1.0488595688246414</v>
      </c>
      <c r="AA12" s="5"/>
    </row>
    <row r="13" spans="1:27">
      <c r="B13" t="s">
        <v>77</v>
      </c>
      <c r="C13" s="6">
        <f>-E20+SQRT(E20^2 -E21)</f>
        <v>235.92590395130492</v>
      </c>
      <c r="D13" s="6">
        <f>(Statistics!T6-Parameters!C13)*((Statistics!T6-Parameters!C13)^2/(Statistics!T7+1))/2</f>
        <v>120.36539944936878</v>
      </c>
      <c r="E13" s="5">
        <f>((Statistics!T6-C13)^2/Statistics!T7 -1)/2</f>
        <v>0.5099444363465766</v>
      </c>
      <c r="H13" s="1">
        <v>500</v>
      </c>
      <c r="I13" s="4">
        <f t="shared" si="2"/>
        <v>0.998</v>
      </c>
      <c r="J13" s="4">
        <f t="shared" si="3"/>
        <v>2.0000000000000018E-3</v>
      </c>
      <c r="K13" s="3">
        <f t="shared" si="12"/>
        <v>3.5255093528232742</v>
      </c>
      <c r="L13" s="21">
        <f t="shared" si="0"/>
        <v>2.8785061077422442</v>
      </c>
      <c r="M13" s="3">
        <f t="shared" si="4"/>
        <v>4.3946995838090359</v>
      </c>
      <c r="N13" s="3">
        <f t="shared" si="5"/>
        <v>5.2146080984221914</v>
      </c>
      <c r="O13" s="32">
        <f>((EXP((Statistics!$U$10*Parameters!L13)-(Statistics!$U$10^2)/2))-1)/SQRT(EXP(Statistics!$U$10^2)-1)</f>
        <v>3.7115165595046942</v>
      </c>
      <c r="P13" s="32">
        <f t="shared" si="6"/>
        <v>3.7153546190817717</v>
      </c>
      <c r="Q13" s="31">
        <f>IF(Statistics!$T$12 &gt; 0, 2/Statistics!$T$12*((Statistics!$T$12/6*(Parameters!L13-Statistics!$T$12/6)+1)^3 -1), 2/(-Statistics!$T$12)*(((-Statistics!$T$12)/6*(Parameters!L13-(-Statistics!$T$12)/6)+1)^3 -1))</f>
        <v>3.4849368500804343</v>
      </c>
      <c r="R13" s="31">
        <f>(-2/Statistics!$T$12^2)*((((Statistics!$T$12/6)*(Parameters!L13-(Statistics!$T$12/6))+1)^3)-1)+(2/Statistics!$T$12)*(3*((Statistics!$T$12/6)*(Parameters!L13-(Statistics!$T$12/6))+1)^2)*((Parameters!L13/6)-(2*Statistics!$T$12/36))</f>
        <v>1.2507556038815624</v>
      </c>
      <c r="S13" s="2">
        <f t="shared" si="1"/>
        <v>3.4251892564613771</v>
      </c>
      <c r="T13" s="39">
        <f t="shared" si="7"/>
        <v>1.8785552235978182</v>
      </c>
      <c r="U13" s="35">
        <f t="shared" si="8"/>
        <v>-381.7381010837118</v>
      </c>
      <c r="V13" s="25">
        <f t="shared" si="9"/>
        <v>2.2936871215757897</v>
      </c>
      <c r="W13" s="25">
        <f>V13^2-($G$26^2/Statistics!$T$4)</f>
        <v>5.1707765889232959</v>
      </c>
      <c r="X13" s="25">
        <f t="shared" si="10"/>
        <v>97.158508941194327</v>
      </c>
      <c r="Y13" s="25">
        <f t="shared" si="11"/>
        <v>1.1404059765843131</v>
      </c>
      <c r="AA13" s="5"/>
    </row>
    <row r="14" spans="1:27">
      <c r="D14" s="8"/>
      <c r="E14" s="8"/>
      <c r="H14" s="1">
        <v>1000</v>
      </c>
      <c r="I14" s="4">
        <f t="shared" si="2"/>
        <v>0.999</v>
      </c>
      <c r="J14" s="4">
        <f t="shared" si="3"/>
        <v>1.0000000000000009E-3</v>
      </c>
      <c r="K14" s="3">
        <f t="shared" si="12"/>
        <v>3.7169221888498383</v>
      </c>
      <c r="L14" s="21">
        <f t="shared" si="0"/>
        <v>3.090522225780171</v>
      </c>
      <c r="M14" s="3">
        <f t="shared" si="4"/>
        <v>4.9355367784872719</v>
      </c>
      <c r="N14" s="3">
        <f t="shared" si="5"/>
        <v>5.9077552789821368</v>
      </c>
      <c r="O14" s="32">
        <f>((EXP((Statistics!$U$10*Parameters!L14)-(Statistics!$U$10^2)/2))-1)/SQRT(EXP(Statistics!$U$10^2)-1)</f>
        <v>4.0928808928192781</v>
      </c>
      <c r="P14" s="32">
        <f t="shared" si="6"/>
        <v>4.033208859779287</v>
      </c>
      <c r="Q14" s="31">
        <f>IF(Statistics!$T$12 &gt; 0, 2/Statistics!$T$12*((Statistics!$T$12/6*(Parameters!L14-Statistics!$T$12/6)+1)^3 -1), 2/(-Statistics!$T$12)*(((-Statistics!$T$12)/6*(Parameters!L14-(-Statistics!$T$12)/6)+1)^3 -1))</f>
        <v>3.8095230027148861</v>
      </c>
      <c r="R14" s="31">
        <f>(-2/Statistics!$T$12^2)*((((Statistics!$T$12/6)*(Parameters!L14-(Statistics!$T$12/6))+1)^3)-1)+(2/Statistics!$T$12)*(3*((Statistics!$T$12/6)*(Parameters!L14-(Statistics!$T$12/6))+1)^2)*((Parameters!L14/6)-(2*Statistics!$T$12/36))</f>
        <v>1.4974546570138729</v>
      </c>
      <c r="S14" s="2">
        <f t="shared" si="1"/>
        <v>3.8078934830614912</v>
      </c>
      <c r="T14" s="39">
        <f t="shared" si="7"/>
        <v>1.9031025912887003</v>
      </c>
      <c r="U14" s="35">
        <f t="shared" si="8"/>
        <v>-401.06392094607043</v>
      </c>
      <c r="V14" s="25">
        <f t="shared" si="9"/>
        <v>2.4113548655040375</v>
      </c>
      <c r="W14" s="25">
        <f>V14^2-($G$26^2/Statistics!$T$4)</f>
        <v>5.7244082646306591</v>
      </c>
      <c r="X14" s="25">
        <f t="shared" si="10"/>
        <v>102.14079247159782</v>
      </c>
      <c r="Y14" s="25">
        <f t="shared" si="11"/>
        <v>1.2009251197309114</v>
      </c>
      <c r="AA14" s="5"/>
    </row>
    <row r="15" spans="1:27">
      <c r="D15" s="8"/>
      <c r="E15" s="8"/>
      <c r="H15" s="1">
        <v>2000</v>
      </c>
      <c r="I15" s="3">
        <f t="shared" si="2"/>
        <v>0.99950000000000006</v>
      </c>
      <c r="J15" s="3">
        <f t="shared" si="3"/>
        <v>4.9999999999994493E-4</v>
      </c>
      <c r="K15" s="3">
        <f t="shared" si="12"/>
        <v>3.8989492070408387</v>
      </c>
      <c r="L15" s="21">
        <f t="shared" si="0"/>
        <v>3.2907604924867289</v>
      </c>
      <c r="M15" s="3">
        <f t="shared" si="4"/>
        <v>5.4761786820832814</v>
      </c>
      <c r="N15" s="3">
        <f t="shared" si="5"/>
        <v>6.6009024595420822</v>
      </c>
      <c r="O15" s="32">
        <f>((EXP((Statistics!$U$10*Parameters!L15)-(Statistics!$U$10^2)/2))-1)/SQRT(EXP(Statistics!$U$10^2)-1)</f>
        <v>4.4687977105856289</v>
      </c>
      <c r="P15" s="32">
        <f t="shared" si="6"/>
        <v>4.3478444828047156</v>
      </c>
      <c r="Q15" s="31">
        <f>IF(Statistics!$T$12 &gt; 0, 2/Statistics!$T$12*((Statistics!$T$12/6*(Parameters!L15-Statistics!$T$12/6)+1)^3 -1), 2/(-Statistics!$T$12)*(((-Statistics!$T$12)/6*(Parameters!L15-(-Statistics!$T$12)/6)+1)^3 -1))</f>
        <v>4.1244841591038748</v>
      </c>
      <c r="R15" s="31">
        <f>(-2/Statistics!$T$12^2)*((((Statistics!$T$12/6)*(Parameters!L15-(Statistics!$T$12/6))+1)^3)-1)+(2/Statistics!$T$12)*(3*((Statistics!$T$12/6)*(Parameters!L15-(Statistics!$T$12/6))+1)^2)*((Parameters!L15/6)-(2*Statistics!$T$12/36))</f>
        <v>1.7508748216717507</v>
      </c>
      <c r="S15" s="2">
        <f t="shared" si="1"/>
        <v>4.1903214238413149</v>
      </c>
      <c r="T15" s="39">
        <f t="shared" si="7"/>
        <v>1.9203409675742729</v>
      </c>
      <c r="U15" s="35">
        <f t="shared" si="8"/>
        <v>-416.07368185571289</v>
      </c>
      <c r="V15" s="25">
        <f t="shared" si="9"/>
        <v>2.5173952246291038</v>
      </c>
      <c r="W15" s="25">
        <f>V15^2-($G$26^2/Statistics!$T$4)</f>
        <v>6.2470546942260796</v>
      </c>
      <c r="X15" s="25">
        <f t="shared" si="10"/>
        <v>106.6308283063355</v>
      </c>
      <c r="Y15" s="25">
        <f t="shared" si="11"/>
        <v>1.2553854115287435</v>
      </c>
      <c r="AA15" s="5"/>
    </row>
    <row r="16" spans="1:27">
      <c r="D16" s="8"/>
      <c r="E16" s="8"/>
      <c r="H16" s="1">
        <v>5000</v>
      </c>
      <c r="I16" s="3">
        <f t="shared" si="2"/>
        <v>0.99980000000000002</v>
      </c>
      <c r="J16" s="3">
        <f t="shared" si="3"/>
        <v>1.9999999999997797E-4</v>
      </c>
      <c r="K16" s="3">
        <f t="shared" si="12"/>
        <v>4.1272734804992872</v>
      </c>
      <c r="L16" s="21">
        <f t="shared" si="0"/>
        <v>3.540244461991084</v>
      </c>
      <c r="M16" s="3">
        <f t="shared" si="4"/>
        <v>6.1907275548491318</v>
      </c>
      <c r="N16" s="3">
        <f t="shared" si="5"/>
        <v>7.5171931914162382</v>
      </c>
      <c r="O16" s="32">
        <f>((EXP((Statistics!$U$10*Parameters!L16)-(Statistics!$U$10^2)/2))-1)/SQRT(EXP(Statistics!$U$10^2)-1)</f>
        <v>4.9595589431840281</v>
      </c>
      <c r="P16" s="32">
        <f t="shared" si="6"/>
        <v>4.7601441092018622</v>
      </c>
      <c r="Q16" s="31">
        <f>IF(Statistics!$T$12 &gt; 0, 2/Statistics!$T$12*((Statistics!$T$12/6*(Parameters!L16-Statistics!$T$12/6)+1)^3 -1), 2/(-Statistics!$T$12)*(((-Statistics!$T$12)/6*(Parameters!L16-(-Statistics!$T$12)/6)+1)^3 -1))</f>
        <v>4.5284964823471876</v>
      </c>
      <c r="R16" s="31">
        <f>(-2/Statistics!$T$12^2)*((((Statistics!$T$12/6)*(Parameters!L16-(Statistics!$T$12/6))+1)^3)-1)+(2/Statistics!$T$12)*(3*((Statistics!$T$12/6)*(Parameters!L16-(Statistics!$T$12/6))+1)^2)*((Parameters!L16/6)-(2*Statistics!$T$12/36))</f>
        <v>2.095056419436423</v>
      </c>
      <c r="S16" s="2">
        <f t="shared" si="1"/>
        <v>4.6956644375103895</v>
      </c>
      <c r="T16" s="39">
        <f t="shared" si="7"/>
        <v>1.9355174598853322</v>
      </c>
      <c r="U16" s="35">
        <f t="shared" si="8"/>
        <v>-430.73040334301857</v>
      </c>
      <c r="V16" s="25">
        <f t="shared" si="9"/>
        <v>2.6427608782276639</v>
      </c>
      <c r="W16" s="25">
        <f>V16^2-($G$26^2/Statistics!$T$4)</f>
        <v>6.8939610367313175</v>
      </c>
      <c r="X16" s="25">
        <f t="shared" si="10"/>
        <v>111.93923288279495</v>
      </c>
      <c r="Y16" s="25">
        <f t="shared" si="11"/>
        <v>1.319687339272144</v>
      </c>
      <c r="AA16" s="5"/>
    </row>
    <row r="17" spans="2:27">
      <c r="D17" s="8"/>
      <c r="E17" s="8"/>
      <c r="H17" s="1">
        <v>10000</v>
      </c>
      <c r="I17" s="3">
        <f t="shared" si="2"/>
        <v>0.99990000000000001</v>
      </c>
      <c r="J17" s="3">
        <f t="shared" si="3"/>
        <v>9.9999999999988987E-5</v>
      </c>
      <c r="K17" s="3">
        <f t="shared" si="12"/>
        <v>4.2919320525787201</v>
      </c>
      <c r="L17" s="21">
        <f t="shared" si="0"/>
        <v>3.7191242961969238</v>
      </c>
      <c r="M17" s="3">
        <f t="shared" si="4"/>
        <v>6.731213401406003</v>
      </c>
      <c r="N17" s="3">
        <f t="shared" si="5"/>
        <v>8.2103403719761836</v>
      </c>
      <c r="O17" s="32">
        <f>((EXP((Statistics!$U$10*Parameters!L17)-(Statistics!$U$10^2)/2))-1)/SQRT(EXP(Statistics!$U$10^2)-1)</f>
        <v>5.3274071287347438</v>
      </c>
      <c r="P17" s="32">
        <f t="shared" si="6"/>
        <v>5.0700920989226193</v>
      </c>
      <c r="Q17" s="31">
        <f>IF(Statistics!$T$12 &gt; 0, 2/Statistics!$T$12*((Statistics!$T$12/6*(Parameters!L17-Statistics!$T$12/6)+1)^3 -1), 2/(-Statistics!$T$12)*(((-Statistics!$T$12)/6*(Parameters!L17-(-Statistics!$T$12)/6)+1)^3 -1))</f>
        <v>4.8261964070671102</v>
      </c>
      <c r="R17" s="31">
        <f>(-2/Statistics!$T$12^2)*((((Statistics!$T$12/6)*(Parameters!L17-(Statistics!$T$12/6))+1)^3)-1)+(2/Statistics!$T$12)*(3*((Statistics!$T$12/6)*(Parameters!L17-(Statistics!$T$12/6))+1)^2)*((Parameters!L17/6)-(2*Statistics!$T$12/36))</f>
        <v>2.3616924829304882</v>
      </c>
      <c r="S17" s="2">
        <f t="shared" si="1"/>
        <v>5.0778716480939963</v>
      </c>
      <c r="T17" s="39">
        <f t="shared" si="7"/>
        <v>1.9431042923084225</v>
      </c>
      <c r="U17" s="35">
        <f t="shared" si="8"/>
        <v>-438.80611931814389</v>
      </c>
      <c r="V17" s="25">
        <f t="shared" si="9"/>
        <v>2.7281427842677286</v>
      </c>
      <c r="W17" s="25">
        <f>V17^2-($G$26^2/Statistics!$T$4)</f>
        <v>7.3525390285927372</v>
      </c>
      <c r="X17" s="25">
        <f t="shared" si="10"/>
        <v>115.55463650207066</v>
      </c>
      <c r="Y17" s="25">
        <f t="shared" si="11"/>
        <v>1.3634352400102201</v>
      </c>
      <c r="AA17" s="5"/>
    </row>
    <row r="18" spans="2:27" ht="18">
      <c r="B18" s="57" t="s">
        <v>8</v>
      </c>
      <c r="C18" s="57" t="s">
        <v>9</v>
      </c>
      <c r="D18" s="57" t="s">
        <v>10</v>
      </c>
      <c r="E18" s="57" t="s">
        <v>11</v>
      </c>
      <c r="H18" s="1">
        <v>100000</v>
      </c>
      <c r="I18" s="2">
        <f>1-1/H18</f>
        <v>0.99999000000000005</v>
      </c>
      <c r="J18" s="2">
        <f t="shared" si="3"/>
        <v>9.9999999999544897E-6</v>
      </c>
      <c r="K18" s="3">
        <f t="shared" si="12"/>
        <v>4.7985259121890298</v>
      </c>
      <c r="L18" s="21">
        <f t="shared" si="0"/>
        <v>4.2648445715478607</v>
      </c>
      <c r="M18" s="3">
        <f t="shared" si="4"/>
        <v>8.5265740865240094</v>
      </c>
      <c r="N18" s="3">
        <f t="shared" si="5"/>
        <v>10.512925464970229</v>
      </c>
      <c r="O18" s="32">
        <f>((EXP((Statistics!$U$10*Parameters!L18)-(Statistics!$U$10^2)/2))-1)/SQRT(EXP(Statistics!$U$10^2)-1)</f>
        <v>6.5378291896646168</v>
      </c>
      <c r="P18" s="32">
        <f t="shared" si="6"/>
        <v>6.09392033494185</v>
      </c>
      <c r="Q18" s="31">
        <f>IF(Statistics!$T$12 &gt; 0, 2/Statistics!$T$12*((Statistics!$T$12/6*(Parameters!L18-Statistics!$T$12/6)+1)^3 -1), 2/(-Statistics!$T$12)*(((-Statistics!$T$12)/6*(Parameters!L18-(-Statistics!$T$12)/6)+1)^3 -1))</f>
        <v>5.7766717433665713</v>
      </c>
      <c r="R18" s="31">
        <f>(-2/Statistics!$T$12^2)*((((Statistics!$T$12/6)*(Parameters!L18-(Statistics!$T$12/6))+1)^3)-1)+(2/Statistics!$T$12)*(3*((Statistics!$T$12/6)*(Parameters!L18-(Statistics!$T$12/6))+1)^2)*((Parameters!L18/6)-(2*Statistics!$T$12/36))</f>
        <v>3.2811134620345488</v>
      </c>
      <c r="S18" s="2">
        <f t="shared" si="1"/>
        <v>6.3474029663589375</v>
      </c>
      <c r="T18" s="39">
        <f t="shared" si="7"/>
        <v>1.955467581362341</v>
      </c>
      <c r="U18" s="35">
        <f t="shared" si="8"/>
        <v>-453.89757098774243</v>
      </c>
      <c r="V18" s="25">
        <f t="shared" si="9"/>
        <v>2.9662318590532406</v>
      </c>
      <c r="W18" s="25">
        <f>V18^2-($G$26^2/Statistics!$T$4)</f>
        <v>8.7083074189031073</v>
      </c>
      <c r="X18" s="25">
        <f t="shared" si="10"/>
        <v>125.63642474805245</v>
      </c>
      <c r="Y18" s="25">
        <f t="shared" si="11"/>
        <v>1.4852608544554569</v>
      </c>
      <c r="AA18" s="5"/>
    </row>
    <row r="19" spans="2:27">
      <c r="B19" s="1">
        <v>2.515517</v>
      </c>
      <c r="C19" s="1">
        <v>0.80285300000000004</v>
      </c>
      <c r="D19" s="1">
        <v>1.0328E-2</v>
      </c>
      <c r="E19" s="1">
        <v>1.432788</v>
      </c>
      <c r="F19" s="19"/>
      <c r="G19" s="19"/>
      <c r="J19" s="8"/>
      <c r="K19" s="8"/>
      <c r="L19" s="18"/>
      <c r="M19" s="14"/>
      <c r="N19" s="18"/>
      <c r="O19" s="18"/>
      <c r="P19" s="18"/>
      <c r="Q19" s="8"/>
      <c r="R19" s="8"/>
      <c r="S19" s="8"/>
      <c r="T19" s="8"/>
      <c r="U19" s="8"/>
      <c r="V19" s="18"/>
    </row>
    <row r="20" spans="2:27">
      <c r="B20" s="57" t="s">
        <v>58</v>
      </c>
      <c r="C20" s="4">
        <f>(-Statistics!T12+SQRT(Statistics!T12^2 + 4))/2</f>
        <v>0.78438086525771333</v>
      </c>
      <c r="D20" s="57" t="s">
        <v>22</v>
      </c>
      <c r="E20" s="22">
        <f>(Statistics!T4-1)*(Statistics!T7/(Statistics!T6-Statistics!T25))-Statistics!T6</f>
        <v>1445.3219283923822</v>
      </c>
    </row>
    <row r="21" spans="2:27" ht="18">
      <c r="B21" s="57" t="s">
        <v>57</v>
      </c>
      <c r="C21" s="4">
        <f>(1-C20^(2/3))/C20^(1/3)</f>
        <v>0.16208395293063318</v>
      </c>
      <c r="D21" s="57" t="s">
        <v>70</v>
      </c>
      <c r="E21" s="23">
        <f>Statistics!T6^2-Statistics!T7+(2*Statistics!T7*((Statistics!T6-Statistics!T4*Statistics!T25)/(Statistics!T6-Statistics!T25)))</f>
        <v>-737638.79706847249</v>
      </c>
      <c r="F21" s="57" t="s">
        <v>12</v>
      </c>
      <c r="G21" s="57" t="s">
        <v>13</v>
      </c>
      <c r="H21" s="57" t="s">
        <v>65</v>
      </c>
      <c r="I21" s="57" t="s">
        <v>66</v>
      </c>
      <c r="J21" s="57" t="s">
        <v>67</v>
      </c>
      <c r="K21" s="57" t="s">
        <v>61</v>
      </c>
      <c r="L21" s="57" t="s">
        <v>68</v>
      </c>
      <c r="M21" s="57" t="s">
        <v>59</v>
      </c>
      <c r="N21" s="57" t="s">
        <v>60</v>
      </c>
      <c r="O21" s="57" t="s">
        <v>61</v>
      </c>
      <c r="P21" s="57" t="s">
        <v>62</v>
      </c>
      <c r="Q21" s="57" t="s">
        <v>63</v>
      </c>
      <c r="R21" s="57" t="s">
        <v>64</v>
      </c>
    </row>
    <row r="22" spans="2:27">
      <c r="B22" s="57" t="s">
        <v>69</v>
      </c>
      <c r="C22" s="4">
        <f>(LN(Statistics!T8)-3*LN(Statistics!T6))/(LN(Statistics!T7)-2*LN(Statistics!T6))</f>
        <v>1.2965900737841707</v>
      </c>
      <c r="D22" s="57" t="s">
        <v>101</v>
      </c>
      <c r="E22" s="3">
        <f>(-Statistics!T12+SQRT(Statistics!T12^2+4))/2</f>
        <v>0.78438086525771333</v>
      </c>
      <c r="F22" s="1">
        <v>0.18926899999999999</v>
      </c>
      <c r="G22" s="1">
        <v>1.3079999999999999E-3</v>
      </c>
      <c r="H22" s="3">
        <v>0.31938153000000002</v>
      </c>
      <c r="I22" s="1">
        <v>-0.356563782</v>
      </c>
      <c r="J22" s="3">
        <v>1.781477937</v>
      </c>
      <c r="K22" s="3">
        <v>-1.8212559779999999</v>
      </c>
      <c r="L22" s="3">
        <v>1.3302744289999999</v>
      </c>
      <c r="M22" s="2">
        <v>2.5052367000000002</v>
      </c>
      <c r="N22" s="3">
        <v>1.2831204</v>
      </c>
      <c r="O22" s="2">
        <v>0.2264718</v>
      </c>
      <c r="P22" s="1">
        <v>0.13064690000000001</v>
      </c>
      <c r="Q22" s="2">
        <v>2.0249E-2</v>
      </c>
      <c r="R22" s="1">
        <v>3.9132000000000004E-3</v>
      </c>
    </row>
    <row r="23" spans="2:27">
      <c r="B23" s="57" t="s">
        <v>70</v>
      </c>
      <c r="C23" s="4">
        <f>1/(C22-3)</f>
        <v>-0.58705775081487677</v>
      </c>
      <c r="F23" s="58" t="s">
        <v>22</v>
      </c>
      <c r="G23" s="1">
        <v>0.9</v>
      </c>
      <c r="H23" s="57" t="s">
        <v>105</v>
      </c>
      <c r="I23" s="1">
        <f>G26^2/(2*(Statistics!T4-1))</f>
        <v>4.6667597978967038E-2</v>
      </c>
      <c r="J23" s="57" t="s">
        <v>107</v>
      </c>
      <c r="K23" s="11">
        <f xml:space="preserve"> (2*$D$13^2/Statistics!$T$4)*(( (1+Parameters!$E$13)^2 *(1+6*Parameters!$E$13 +12*Parameters!$E$13^2))/((1+2*Parameters!$E$13)*(1+3*Parameters!$E$13)*(1+4*Parameters!$E$13)))</f>
        <v>1017.9079592440568</v>
      </c>
      <c r="L23" s="37"/>
      <c r="M23" s="37"/>
    </row>
    <row r="24" spans="2:27">
      <c r="B24" s="57" t="s">
        <v>52</v>
      </c>
      <c r="C24" s="4">
        <f>IF(C22&gt;3.5,(-0.23019+1.65262*C23+0.20911*C23^2-0.04557*C23^3),IF(C22&gt;3,(-0.47157+1.99955*C23),0))</f>
        <v>0</v>
      </c>
      <c r="F24" s="58" t="s">
        <v>90</v>
      </c>
      <c r="G24" s="1">
        <f>(1-G23)/2</f>
        <v>4.9999999999999989E-2</v>
      </c>
      <c r="H24" s="57" t="s">
        <v>104</v>
      </c>
      <c r="I24" s="1">
        <f>Statistics!T12/6</f>
        <v>8.1751666666666667E-2</v>
      </c>
      <c r="J24" s="57" t="s">
        <v>108</v>
      </c>
      <c r="K24" s="11">
        <f xml:space="preserve"> (1/Statistics!$T$4)*(( (1+Parameters!$E$13)^2 * (1+2*Parameters!$E$13)^2* (1+Parameters!$E$13 +6*Parameters!$E$13^2))/((1+2*Parameters!$E$13)*(1+3*Parameters!$E$13)*(1+4*Parameters!$E$13)))</f>
        <v>6.1286060754073148E-2</v>
      </c>
      <c r="L24" s="37"/>
      <c r="M24" s="37"/>
    </row>
    <row r="25" spans="2:27" ht="16.5">
      <c r="E25" t="s">
        <v>82</v>
      </c>
      <c r="F25" s="57" t="s">
        <v>91</v>
      </c>
      <c r="G25" s="1">
        <f>SQRT(-2*LN(G24))</f>
        <v>2.4477468306808166</v>
      </c>
      <c r="H25" s="57" t="s">
        <v>97</v>
      </c>
      <c r="I25" s="1">
        <f>SQRT(Statistics!T7)/Statistics!T6</f>
        <v>0.23616922103225566</v>
      </c>
      <c r="J25" s="57" t="s">
        <v>109</v>
      </c>
      <c r="K25" s="11">
        <f xml:space="preserve"> ($D$13/Statistics!$T$4)*(( (1+Parameters!$E$13)^2 *(1+2*Parameters!$E$13)*(1+4*Parameters!$E$13 +12*Parameters!$E$13^2))/((1+2*Parameters!$E$13)*(1+3*Parameters!$E$13)*(1+4*Parameters!$E$13)))</f>
        <v>7.3277442038413998</v>
      </c>
      <c r="L25" s="37"/>
      <c r="M25" s="37"/>
    </row>
    <row r="26" spans="2:27" ht="16.5">
      <c r="F26" s="57" t="s">
        <v>92</v>
      </c>
      <c r="G26" s="1">
        <f>G25-((B19+C19*G25+D19*G25^2)/(1+E19*G25+F22*G25^2+G22*G25^3))</f>
        <v>1.6452114401438158</v>
      </c>
      <c r="H26" s="57" t="s">
        <v>103</v>
      </c>
      <c r="I26" s="1">
        <f>(LN(G27)-Statistics!U6)/Statistics!U10</f>
        <v>-36.955793479600317</v>
      </c>
    </row>
    <row r="27" spans="2:27">
      <c r="F27" s="57" t="s">
        <v>102</v>
      </c>
      <c r="G27" s="1">
        <f>(1-E22^(2/3))/(E22^(1/3))</f>
        <v>0.16208395293063318</v>
      </c>
      <c r="H27" s="57" t="s">
        <v>106</v>
      </c>
      <c r="I27" s="1">
        <f xml:space="preserve"> 0.277561+ (0.3219*Statistics!T12) + (0.061566*Statistics!T12^2) - (0.017376*Statistics!T12^3) - (0.00771*Statistics!T12^4) + (0.00398*Statistics!T12^5) - (0.00051*Statistics!T12^6)</f>
        <v>0.44787788220934671</v>
      </c>
    </row>
    <row r="28" spans="2:27">
      <c r="J28" s="19"/>
      <c r="K28" s="8"/>
    </row>
    <row r="29" spans="2:27">
      <c r="J29" s="19"/>
      <c r="K29" s="14"/>
    </row>
    <row r="30" spans="2:27">
      <c r="J30" s="38"/>
      <c r="K30" s="18"/>
    </row>
    <row r="31" spans="2:27">
      <c r="J31" s="38"/>
      <c r="K31" s="36"/>
    </row>
    <row r="32" spans="2:27">
      <c r="J32" s="38"/>
      <c r="K32" s="36"/>
    </row>
    <row r="33" spans="10:13">
      <c r="J33" s="38"/>
      <c r="K33" s="36"/>
      <c r="M33" s="8"/>
    </row>
    <row r="34" spans="10:13">
      <c r="J34" s="38"/>
      <c r="K34" s="36"/>
    </row>
    <row r="35" spans="10:13">
      <c r="J35" s="38"/>
      <c r="K35" s="36"/>
    </row>
  </sheetData>
  <mergeCells count="3">
    <mergeCell ref="O3:P3"/>
    <mergeCell ref="Q3:R3"/>
    <mergeCell ref="T3:U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
  <dimension ref="A2:O22"/>
  <sheetViews>
    <sheetView zoomScale="80" zoomScaleNormal="80" workbookViewId="0"/>
  </sheetViews>
  <sheetFormatPr defaultRowHeight="15"/>
  <cols>
    <col min="1" max="1" width="4.85546875" customWidth="1"/>
    <col min="2" max="2" width="7.85546875" customWidth="1"/>
    <col min="3" max="3" width="6.85546875" style="24" customWidth="1"/>
    <col min="4" max="13" width="8" customWidth="1"/>
    <col min="14" max="14" width="9" customWidth="1"/>
  </cols>
  <sheetData>
    <row r="2" spans="1:15" ht="18" customHeight="1">
      <c r="A2" s="69" t="s">
        <v>116</v>
      </c>
    </row>
    <row r="3" spans="1:15" ht="18">
      <c r="B3" s="44" t="s">
        <v>21</v>
      </c>
      <c r="C3" s="123" t="s">
        <v>151</v>
      </c>
      <c r="D3" s="41" t="s">
        <v>74</v>
      </c>
      <c r="E3" s="41" t="s">
        <v>83</v>
      </c>
      <c r="F3" s="41" t="s">
        <v>75</v>
      </c>
      <c r="G3" s="41" t="s">
        <v>76</v>
      </c>
      <c r="H3" s="41" t="s">
        <v>54</v>
      </c>
      <c r="I3" s="41" t="s">
        <v>78</v>
      </c>
      <c r="J3" s="41" t="s">
        <v>72</v>
      </c>
      <c r="K3" s="41" t="s">
        <v>80</v>
      </c>
      <c r="L3" s="41" t="s">
        <v>79</v>
      </c>
      <c r="M3" s="41" t="s">
        <v>77</v>
      </c>
      <c r="N3" s="126" t="s">
        <v>152</v>
      </c>
    </row>
    <row r="4" spans="1:15" ht="15.75" thickBot="1">
      <c r="B4" s="42">
        <f>Parameters!H5</f>
        <v>2</v>
      </c>
      <c r="C4" s="124">
        <f>Statistics!$T$5+Statistics!$T$10*Parameters!Y5</f>
        <v>317.40978840787403</v>
      </c>
      <c r="D4" s="45">
        <f>Parameters!$C$4+Parameters!L5*Parameters!$D$4</f>
        <v>355.12305819532395</v>
      </c>
      <c r="E4" s="52">
        <f>Parameters!$C$5+Parameters!$D$5*Parameters!M5</f>
        <v>306.63504546937719</v>
      </c>
      <c r="F4" s="45">
        <f>(Parameters!$C$6+Parameters!$D$6)+Parameters!$D$6*(LN(Quantile!B4)-1)</f>
        <v>329.38758519961095</v>
      </c>
      <c r="G4" s="45">
        <f>Parameters!$D$7*Parameters!$C$7+Parameters!Q5*SQRT(Parameters!$D$7^2*Parameters!$C$7)</f>
        <v>348.3123383048117</v>
      </c>
      <c r="H4" s="45">
        <f>EXP(Parameters!$C$8+Parameters!L5*Parameters!$D$8)</f>
        <v>345.61533175133007</v>
      </c>
      <c r="I4" s="45">
        <f>Parameters!$C$9+Parameters!$D$9*(LN(Quantile!B4-1))</f>
        <v>355.12306666666677</v>
      </c>
      <c r="J4" s="45">
        <f>Parameters!$E$10+EXP(Parameters!$C$10+Parameters!L5*Parameters!$D$10)</f>
        <v>355.11009222694292</v>
      </c>
      <c r="K4" s="45">
        <f>Parameters!$D$11*Parameters!$C$11 +Parameters!$E$11+Parameters!Q5*SQRT(Parameters!$D$11^2*Parameters!$C$11)</f>
        <v>348.31233830481176</v>
      </c>
      <c r="L4" s="45">
        <f>EXP(Parameters!$E$12+Parameters!$C$12*Parameters!$D$12+Parameters!Q5*Parameters!$D$12*SQRT(Parameters!$C$12))</f>
        <v>346.22816213340127</v>
      </c>
      <c r="M4" s="52">
        <f>Parameters!$C$13+(Parameters!$D$13/Parameters!$E$13)*(1-Quantile!B4^(-Parameters!$E$13))</f>
        <v>306.20583502582883</v>
      </c>
      <c r="N4" s="127">
        <f>Statistics!$T$5+Parameters!X5*Statistics!$T$10</f>
        <v>688.64584611942939</v>
      </c>
      <c r="O4" s="7"/>
    </row>
    <row r="5" spans="1:15">
      <c r="B5" s="42">
        <f>Parameters!H6</f>
        <v>5</v>
      </c>
      <c r="C5" s="124">
        <f>Statistics!$T$5+Statistics!$T$10*Parameters!Y6</f>
        <v>386.90887501998259</v>
      </c>
      <c r="D5" s="45">
        <f>Parameters!$C$4+Parameters!L6*Parameters!$D$4</f>
        <v>425.69531623677096</v>
      </c>
      <c r="E5" s="52">
        <f>Parameters!$C$5+Parameters!$D$5*Parameters!M6</f>
        <v>364.42479701659994</v>
      </c>
      <c r="F5" s="45">
        <f>(Parameters!$C$6+Parameters!$D$6)+Parameters!$D$6*(LN(Quantile!B5)-1)</f>
        <v>406.23609906242405</v>
      </c>
      <c r="G5" s="45">
        <f>Parameters!$D$7*Parameters!$C$7+Parameters!Q6*SQRT(Parameters!$D$7^2*Parameters!$C$7)</f>
        <v>422.87800554187851</v>
      </c>
      <c r="H5" s="45">
        <f>EXP(Parameters!$C$8+Parameters!L6*Parameters!$D$8)</f>
        <v>420.46543130220289</v>
      </c>
      <c r="I5" s="45">
        <f>Parameters!$C$9+Parameters!$D$9*(LN(Quantile!B5-1))</f>
        <v>419.22459598078751</v>
      </c>
      <c r="J5" s="45">
        <f>Parameters!$E$10+EXP(Parameters!$C$10+Parameters!L6*Parameters!$D$10)</f>
        <v>430.19590757015396</v>
      </c>
      <c r="K5" s="54">
        <f>Parameters!$D$11*Parameters!$C$11 +Parameters!$E$11+Parameters!Q6*SQRT(Parameters!$D$11^2*Parameters!$C$11)</f>
        <v>422.87800554187857</v>
      </c>
      <c r="L5" s="45">
        <f>EXP(Parameters!$E$12+Parameters!$C$12*Parameters!$D$12+Parameters!Q6*Parameters!$D$12*SQRT(Parameters!$C$12))</f>
        <v>393.79203931536949</v>
      </c>
      <c r="M5" s="52">
        <f>Parameters!$C$13+(Parameters!$D$13/Parameters!$E$13)*(1-Quantile!B5^(-Parameters!$E$13))</f>
        <v>368.07957625904265</v>
      </c>
      <c r="N5" s="127">
        <f>Statistics!$T$5+Parameters!X6*Statistics!$T$10</f>
        <v>3398.6456375371799</v>
      </c>
      <c r="O5" s="7"/>
    </row>
    <row r="6" spans="1:15">
      <c r="B6" s="42">
        <f>Parameters!H7</f>
        <v>10</v>
      </c>
      <c r="C6" s="124">
        <f>Statistics!$T$5+Statistics!$T$10*Parameters!Y7</f>
        <v>403.56034188691513</v>
      </c>
      <c r="D6" s="45">
        <f>Parameters!$C$4+Parameters!L7*Parameters!$D$4</f>
        <v>462.62055265672768</v>
      </c>
      <c r="E6" s="45">
        <f>Parameters!$C$5+Parameters!$D$5*Parameters!M7</f>
        <v>402.68664099306278</v>
      </c>
      <c r="F6" s="45">
        <f>(Parameters!$C$6+Parameters!$D$6)+Parameters!$D$6*(LN(Quantile!B6)-1)</f>
        <v>464.36975562062077</v>
      </c>
      <c r="G6" s="45">
        <f>Parameters!$D$7*Parameters!$C$7+Parameters!Q7*SQRT(Parameters!$D$7^2*Parameters!$C$7)</f>
        <v>465.95985428448381</v>
      </c>
      <c r="H6" s="45">
        <f>EXP(Parameters!$C$8+Parameters!L7*Parameters!$D$8)</f>
        <v>465.88243656165565</v>
      </c>
      <c r="I6" s="45">
        <f>Parameters!$C$9+Parameters!$D$9*(LN(Quantile!B6-1))</f>
        <v>456.72158686842613</v>
      </c>
      <c r="J6" s="45">
        <f>Parameters!$E$10+EXP(Parameters!$C$10+Parameters!L7*Parameters!$D$10)</f>
        <v>473.72961117346722</v>
      </c>
      <c r="K6" s="55">
        <f>Parameters!$D$11*Parameters!$C$11 +Parameters!$E$11+Parameters!Q7*SQRT(Parameters!$D$11^2*Parameters!$C$11)</f>
        <v>465.95985428448387</v>
      </c>
      <c r="L6" s="45">
        <f>EXP(Parameters!$E$12+Parameters!$C$12*Parameters!$D$12+Parameters!Q7*Parameters!$D$12*SQRT(Parameters!$C$12))</f>
        <v>424.19635463430143</v>
      </c>
      <c r="M6" s="52">
        <f>Parameters!$C$13+(Parameters!$D$13/Parameters!$E$13)*(1-Quantile!B6^(-Parameters!$E$13))</f>
        <v>399.01068316468633</v>
      </c>
      <c r="N6" s="127">
        <f>Statistics!$T$5+Parameters!X7*Statistics!$T$10</f>
        <v>4678.9681607427519</v>
      </c>
      <c r="O6" s="7"/>
    </row>
    <row r="7" spans="1:15">
      <c r="B7" s="42">
        <f>Parameters!H8</f>
        <v>20</v>
      </c>
      <c r="C7" s="124">
        <f>Statistics!$T$5+Statistics!$T$10*Parameters!Y8</f>
        <v>415.87443747658267</v>
      </c>
      <c r="D7" s="45">
        <f>Parameters!$C$4+Parameters!L8*Parameters!$D$4</f>
        <v>493.1055320208128</v>
      </c>
      <c r="E7" s="45">
        <f>Parameters!$C$5+Parameters!$D$5*Parameters!M8</f>
        <v>439.38832034663034</v>
      </c>
      <c r="F7" s="45">
        <f>(Parameters!$C$6+Parameters!$D$6)+Parameters!$D$6*(LN(Quantile!B7)-1)</f>
        <v>522.50341217881737</v>
      </c>
      <c r="G7" s="45">
        <f>Parameters!$D$7*Parameters!$C$7+Parameters!Q8*SQRT(Parameters!$D$7^2*Parameters!$C$7)</f>
        <v>503.72308021185597</v>
      </c>
      <c r="H7" s="45">
        <f>EXP(Parameters!$C$8+Parameters!L8*Parameters!$D$8)</f>
        <v>507.05252817860196</v>
      </c>
      <c r="I7" s="45">
        <f>Parameters!$C$9+Parameters!$D$9*(LN(Quantile!B7-1))</f>
        <v>491.27239168029882</v>
      </c>
      <c r="J7" s="45">
        <f>Parameters!$E$10+EXP(Parameters!$C$10+Parameters!L8*Parameters!$D$10)</f>
        <v>512.07075773301563</v>
      </c>
      <c r="K7" s="55">
        <f>Parameters!$D$11*Parameters!$C$11 +Parameters!$E$11+Parameters!Q8*SQRT(Parameters!$D$11^2*Parameters!$C$11)</f>
        <v>503.72308021185603</v>
      </c>
      <c r="L7" s="45">
        <f>EXP(Parameters!$E$12+Parameters!$C$12*Parameters!$D$12+Parameters!Q8*Parameters!$D$12*SQRT(Parameters!$C$12))</f>
        <v>452.77180049743947</v>
      </c>
      <c r="M7" s="52">
        <f>Parameters!$C$13+(Parameters!$D$13/Parameters!$E$13)*(1-Quantile!B7^(-Parameters!$E$13))</f>
        <v>420.73203701749901</v>
      </c>
      <c r="N7" s="127">
        <f>Statistics!$T$5+Parameters!X8*Statistics!$T$10</f>
        <v>5659.8141452039754</v>
      </c>
      <c r="O7" s="7"/>
    </row>
    <row r="8" spans="1:15">
      <c r="B8" s="42">
        <f>Parameters!H9</f>
        <v>25</v>
      </c>
      <c r="C8" s="124">
        <f>Statistics!$T$5+Statistics!$T$10*Parameters!Y9</f>
        <v>419.26497595466481</v>
      </c>
      <c r="D8" s="45">
        <f>Parameters!$C$4+Parameters!L9*Parameters!$D$4</f>
        <v>501.9843459464297</v>
      </c>
      <c r="E8" s="45">
        <f>Parameters!$C$5+Parameters!$D$5*Parameters!M9</f>
        <v>451.03058228750547</v>
      </c>
      <c r="F8" s="45">
        <f>(Parameters!$C$6+Parameters!$D$6)+Parameters!$D$6*(LN(Quantile!B8)-1)</f>
        <v>541.2182694834338</v>
      </c>
      <c r="G8" s="45">
        <f>Parameters!$D$7*Parameters!$C$7+Parameters!Q9*SQRT(Parameters!$D$7^2*Parameters!$C$7)</f>
        <v>515.10353090063381</v>
      </c>
      <c r="H8" s="45">
        <f>EXP(Parameters!$C$8+Parameters!L9*Parameters!$D$8)</f>
        <v>519.71376335348862</v>
      </c>
      <c r="I8" s="45">
        <f>Parameters!$C$9+Parameters!$D$9*(LN(Quantile!B8-1))</f>
        <v>502.07462073872762</v>
      </c>
      <c r="J8" s="45">
        <f>Parameters!$E$10+EXP(Parameters!$C$10+Parameters!L9*Parameters!$D$10)</f>
        <v>523.66626182896096</v>
      </c>
      <c r="K8" s="55">
        <f>Parameters!$D$11*Parameters!$C$11 +Parameters!$E$11+Parameters!Q9*SQRT(Parameters!$D$11^2*Parameters!$C$11)</f>
        <v>515.10353090063381</v>
      </c>
      <c r="L8" s="45">
        <f>EXP(Parameters!$E$12+Parameters!$C$12*Parameters!$D$12+Parameters!Q9*Parameters!$D$12*SQRT(Parameters!$C$12))</f>
        <v>461.75509950945138</v>
      </c>
      <c r="M8" s="52">
        <f>Parameters!$C$13+(Parameters!$D$13/Parameters!$E$13)*(1-Quantile!B8^(-Parameters!$E$13))</f>
        <v>426.24211716690911</v>
      </c>
      <c r="N8" s="127">
        <f>Statistics!$T$5+Parameters!X9*Statistics!$T$10</f>
        <v>5932.8469278574958</v>
      </c>
      <c r="O8" s="7"/>
    </row>
    <row r="9" spans="1:15">
      <c r="B9" s="42">
        <f>Parameters!H10</f>
        <v>50</v>
      </c>
      <c r="C9" s="124">
        <f>Statistics!$T$5+Statistics!$T$10*Parameters!Y10</f>
        <v>428.53282802894051</v>
      </c>
      <c r="D9" s="45">
        <f>Parameters!$C$4+Parameters!L10*Parameters!$D$4</f>
        <v>527.40609294408227</v>
      </c>
      <c r="E9" s="45">
        <f>Parameters!$C$5+Parameters!$D$5*Parameters!M10</f>
        <v>486.89487962380076</v>
      </c>
      <c r="F9" s="45">
        <f>(Parameters!$C$6+Parameters!$D$6)+Parameters!$D$6*(LN(Quantile!B9)-1)</f>
        <v>599.35192604163046</v>
      </c>
      <c r="G9" s="45">
        <f>Parameters!$D$7*Parameters!$C$7+Parameters!Q10*SQRT(Parameters!$D$7^2*Parameters!$C$7)</f>
        <v>548.65847215577742</v>
      </c>
      <c r="H9" s="45">
        <f>EXP(Parameters!$C$8+Parameters!L10*Parameters!$D$8)</f>
        <v>557.7410708514426</v>
      </c>
      <c r="I9" s="45">
        <f>Parameters!$C$9+Parameters!$D$9*(LN(Quantile!B9-1))</f>
        <v>535.0788104980835</v>
      </c>
      <c r="J9" s="45">
        <f>Parameters!$E$10+EXP(Parameters!$C$10+Parameters!L10*Parameters!$D$10)</f>
        <v>557.98087451801018</v>
      </c>
      <c r="K9" s="55">
        <f>Parameters!$D$11*Parameters!$C$11 +Parameters!$E$11+Parameters!Q10*SQRT(Parameters!$D$11^2*Parameters!$C$11)</f>
        <v>548.65847215577753</v>
      </c>
      <c r="L9" s="45">
        <f>EXP(Parameters!$E$12+Parameters!$C$12*Parameters!$D$12+Parameters!Q10*Parameters!$D$12*SQRT(Parameters!$C$12))</f>
        <v>489.29303921071084</v>
      </c>
      <c r="M9" s="52">
        <f>Parameters!$C$13+(Parameters!$D$13/Parameters!$E$13)*(1-Quantile!B9^(-Parameters!$E$13))</f>
        <v>439.85529748425819</v>
      </c>
      <c r="N9" s="127">
        <f>Statistics!$T$5+Parameters!X10*Statistics!$T$10</f>
        <v>6683.7726114172629</v>
      </c>
      <c r="O9" s="7"/>
    </row>
    <row r="10" spans="1:15">
      <c r="B10" s="42">
        <f>Parameters!H11</f>
        <v>100</v>
      </c>
      <c r="C10" s="124">
        <f>Statistics!$T$5+Statistics!$T$10*Parameters!Y11</f>
        <v>436.34615809165001</v>
      </c>
      <c r="D10" s="45">
        <f>Parameters!$C$4+Parameters!L11*Parameters!$D$4</f>
        <v>550.26854687818764</v>
      </c>
      <c r="E10" s="45">
        <f>Parameters!$C$5+Parameters!$D$5*Parameters!M11</f>
        <v>522.49436061821359</v>
      </c>
      <c r="F10" s="45">
        <f>(Parameters!$C$6+Parameters!$D$6)+Parameters!$D$6*(LN(Quantile!B10)-1)</f>
        <v>657.48558259982724</v>
      </c>
      <c r="G10" s="45">
        <f>Parameters!$D$7*Parameters!$C$7+Parameters!Q11*SQRT(Parameters!$D$7^2*Parameters!$C$7)</f>
        <v>580.08396339501439</v>
      </c>
      <c r="H10" s="45">
        <f>EXP(Parameters!$C$8+Parameters!L11*Parameters!$D$8)</f>
        <v>594.31068991909399</v>
      </c>
      <c r="I10" s="45">
        <f>Parameters!$C$9+Parameters!$D$9*(LN(Quantile!B10-1))</f>
        <v>567.59901552456358</v>
      </c>
      <c r="J10" s="45">
        <f>Parameters!$E$10+EXP(Parameters!$C$10+Parameters!L11*Parameters!$D$10)</f>
        <v>590.3044789556568</v>
      </c>
      <c r="K10" s="55">
        <f>Parameters!$D$11*Parameters!$C$11 +Parameters!$E$11+Parameters!Q11*SQRT(Parameters!$D$11^2*Parameters!$C$11)</f>
        <v>580.08396339501451</v>
      </c>
      <c r="L10" s="45">
        <f>EXP(Parameters!$E$12+Parameters!$C$12*Parameters!$D$12+Parameters!Q11*Parameters!$D$12*SQRT(Parameters!$C$12))</f>
        <v>516.57079581402797</v>
      </c>
      <c r="M10" s="52">
        <f>Parameters!$C$13+(Parameters!$D$13/Parameters!$E$13)*(1-Quantile!B10^(-Parameters!$E$13))</f>
        <v>449.41514633277546</v>
      </c>
      <c r="N10" s="127">
        <f>Statistics!$T$5+Parameters!X11*Statistics!$T$10</f>
        <v>7320.9047407487415</v>
      </c>
      <c r="O10" s="7"/>
    </row>
    <row r="11" spans="1:15">
      <c r="B11" s="42">
        <f>Parameters!H12</f>
        <v>200</v>
      </c>
      <c r="C11" s="124">
        <f>Statistics!$T$5+Statistics!$T$10*Parameters!Y12</f>
        <v>443.09001461352744</v>
      </c>
      <c r="D11" s="45">
        <f>Parameters!$C$4+Parameters!L12*Parameters!$D$4</f>
        <v>571.18976615565475</v>
      </c>
      <c r="E11" s="45">
        <f>Parameters!$C$5+Parameters!$D$5*Parameters!M12</f>
        <v>557.96394508637752</v>
      </c>
      <c r="F11" s="45">
        <f>(Parameters!$C$6+Parameters!$D$6)+Parameters!$D$6*(LN(Quantile!B11)-1)</f>
        <v>715.61923915802379</v>
      </c>
      <c r="G11" s="45">
        <f>Parameters!$D$7*Parameters!$C$7+Parameters!Q12*SQRT(Parameters!$D$7^2*Parameters!$C$7)</f>
        <v>609.89733163877827</v>
      </c>
      <c r="H11" s="45">
        <f>EXP(Parameters!$C$8+Parameters!L12*Parameters!$D$8)</f>
        <v>629.87240477788998</v>
      </c>
      <c r="I11" s="45">
        <f>Parameters!$C$9+Parameters!$D$9*(LN(Quantile!B11-1))</f>
        <v>599.88272515402423</v>
      </c>
      <c r="J11" s="45">
        <f>Parameters!$E$10+EXP(Parameters!$C$10+Parameters!L12*Parameters!$D$10)</f>
        <v>621.15292550010395</v>
      </c>
      <c r="K11" s="55">
        <f>Parameters!$D$11*Parameters!$C$11 +Parameters!$E$11+Parameters!Q12*SQRT(Parameters!$D$11^2*Parameters!$C$11)</f>
        <v>609.89733163877838</v>
      </c>
      <c r="L11" s="45">
        <f>EXP(Parameters!$E$12+Parameters!$C$12*Parameters!$D$12+Parameters!Q12*Parameters!$D$12*SQRT(Parameters!$C$12))</f>
        <v>543.85358545448298</v>
      </c>
      <c r="M11" s="52">
        <f>Parameters!$C$13+(Parameters!$D$13/Parameters!$E$13)*(1-Quantile!B11^(-Parameters!$E$13))</f>
        <v>456.12854525029559</v>
      </c>
      <c r="N11" s="127">
        <f>Statistics!$T$5+Parameters!X12*Statistics!$T$10</f>
        <v>7873.0778610464849</v>
      </c>
      <c r="O11" s="7"/>
    </row>
    <row r="12" spans="1:15">
      <c r="B12" s="42">
        <f>Parameters!H13</f>
        <v>500</v>
      </c>
      <c r="C12" s="124">
        <f>Statistics!$T$5+Statistics!$T$10*Parameters!Y13</f>
        <v>450.76793292163939</v>
      </c>
      <c r="D12" s="45">
        <f>Parameters!$C$4+Parameters!L13*Parameters!$D$4</f>
        <v>596.54089272343333</v>
      </c>
      <c r="E12" s="45">
        <f>Parameters!$C$5+Parameters!$D$5*Parameters!M13</f>
        <v>604.75932665832943</v>
      </c>
      <c r="F12" s="45">
        <f>(Parameters!$C$6+Parameters!$D$6)+Parameters!$D$6*(LN(Quantile!B12)-1)</f>
        <v>792.46775302083688</v>
      </c>
      <c r="G12" s="45">
        <f>Parameters!$D$7*Parameters!$C$7+Parameters!Q13*SQRT(Parameters!$D$7^2*Parameters!$C$7)</f>
        <v>647.40171635535125</v>
      </c>
      <c r="H12" s="45">
        <f>EXP(Parameters!$C$8+Parameters!L13*Parameters!$D$8)</f>
        <v>675.82739872900038</v>
      </c>
      <c r="I12" s="45">
        <f>Parameters!$C$9+Parameters!$D$9*(LN(Quantile!B12-1))</f>
        <v>642.39073717943791</v>
      </c>
      <c r="J12" s="45">
        <f>Parameters!$E$10+EXP(Parameters!$C$10+Parameters!L13*Parameters!$D$10)</f>
        <v>660.23250686928588</v>
      </c>
      <c r="K12" s="55">
        <f>Parameters!$D$11*Parameters!$C$11 +Parameters!$E$11+Parameters!Q13*SQRT(Parameters!$D$11^2*Parameters!$C$11)</f>
        <v>647.40171635535137</v>
      </c>
      <c r="L12" s="45">
        <f>EXP(Parameters!$E$12+Parameters!$C$12*Parameters!$D$12+Parameters!Q13*Parameters!$D$12*SQRT(Parameters!$C$12))</f>
        <v>580.23025674614985</v>
      </c>
      <c r="M12" s="52">
        <f>Parameters!$C$13+(Parameters!$D$13/Parameters!$E$13)*(1-Quantile!B12^(-Parameters!$E$13))</f>
        <v>462.03895382735459</v>
      </c>
      <c r="N12" s="127">
        <f>Statistics!$T$5+Parameters!X13*Statistics!$T$10</f>
        <v>8503.7234633834214</v>
      </c>
      <c r="O12" s="7"/>
    </row>
    <row r="13" spans="1:15" ht="15.75" thickBot="1">
      <c r="B13" s="42">
        <f>Parameters!H14</f>
        <v>1000</v>
      </c>
      <c r="C13" s="124">
        <f>Statistics!$T$5+Statistics!$T$10*Parameters!Y14</f>
        <v>455.84362129137145</v>
      </c>
      <c r="D13" s="45">
        <f>Parameters!$C$4+Parameters!L14*Parameters!$D$4</f>
        <v>614.32250179073446</v>
      </c>
      <c r="E13" s="45">
        <f>Parameters!$C$5+Parameters!$D$5*Parameters!M14</f>
        <v>640.12616727066484</v>
      </c>
      <c r="F13" s="45">
        <f>(Parameters!$C$6+Parameters!$D$6)+Parameters!$D$6*(LN(Quantile!B13)-1)</f>
        <v>850.60140957903354</v>
      </c>
      <c r="G13" s="45">
        <f>Parameters!$D$7*Parameters!$C$7+Parameters!Q14*SQRT(Parameters!$D$7^2*Parameters!$C$7)</f>
        <v>674.62447719173588</v>
      </c>
      <c r="H13" s="45">
        <f>EXP(Parameters!$C$8+Parameters!L14*Parameters!$D$8)</f>
        <v>710.04726119663974</v>
      </c>
      <c r="I13" s="45">
        <f>Parameters!$C$9+Parameters!$D$9*(LN(Quantile!B13-1))</f>
        <v>674.48781078301045</v>
      </c>
      <c r="J13" s="45">
        <f>Parameters!$E$10+EXP(Parameters!$C$10+Parameters!L14*Parameters!$D$10)</f>
        <v>688.80088293721496</v>
      </c>
      <c r="K13" s="56">
        <f>Parameters!$D$11*Parameters!$C$11 +Parameters!$E$11+Parameters!Q14*SQRT(Parameters!$D$11^2*Parameters!$C$11)</f>
        <v>674.62447719173588</v>
      </c>
      <c r="L13" s="45">
        <f>EXP(Parameters!$E$12+Parameters!$C$12*Parameters!$D$12+Parameters!Q14*Parameters!$D$12*SQRT(Parameters!$C$12))</f>
        <v>608.14935044912409</v>
      </c>
      <c r="M13" s="52">
        <f>Parameters!$C$13+(Parameters!$D$13/Parameters!$E$13)*(1-Quantile!B13^(-Parameters!$E$13))</f>
        <v>464.99360754489817</v>
      </c>
      <c r="N13" s="127">
        <f>Statistics!$T$5+Parameters!X14*Statistics!$T$10</f>
        <v>8921.5832884757747</v>
      </c>
      <c r="O13" s="7"/>
    </row>
    <row r="14" spans="1:15">
      <c r="B14" s="42">
        <f>Parameters!H15</f>
        <v>2000</v>
      </c>
      <c r="C14" s="124">
        <f>Statistics!$T$5+Statistics!$T$10*Parameters!Y15</f>
        <v>460.41115902105935</v>
      </c>
      <c r="D14" s="45">
        <f>Parameters!$C$4+Parameters!L15*Parameters!$D$4</f>
        <v>631.11631261908406</v>
      </c>
      <c r="E14" s="45">
        <f>Parameters!$C$5+Parameters!$D$5*Parameters!M15</f>
        <v>675.48023725877897</v>
      </c>
      <c r="F14" s="45">
        <f>(Parameters!$C$6+Parameters!$D$6)+Parameters!$D$6*(LN(Quantile!B14)-1)</f>
        <v>908.73506613723021</v>
      </c>
      <c r="G14" s="45">
        <f>Parameters!$D$7*Parameters!$C$7+Parameters!Q15*SQRT(Parameters!$D$7^2*Parameters!$C$7)</f>
        <v>701.03999788951705</v>
      </c>
      <c r="H14" s="45">
        <f>EXP(Parameters!$C$8+Parameters!L15*Parameters!$D$8)</f>
        <v>743.95566291443686</v>
      </c>
      <c r="I14" s="45">
        <f>Parameters!$C$9+Parameters!$D$9*(LN(Quantile!B14-1))</f>
        <v>706.56171253298658</v>
      </c>
      <c r="J14" s="45">
        <f>Parameters!$E$10+EXP(Parameters!$C$10+Parameters!L15*Parameters!$D$10)</f>
        <v>716.69272836447328</v>
      </c>
      <c r="K14" s="45">
        <f>Parameters!$D$11*Parameters!$C$11 +Parameters!$E$11+Parameters!Q15*SQRT(Parameters!$D$11^2*Parameters!$C$11)</f>
        <v>701.03999788951705</v>
      </c>
      <c r="L14" s="45">
        <f>EXP(Parameters!$E$12+Parameters!$C$12*Parameters!$D$12+Parameters!Q15*Parameters!$D$12*SQRT(Parameters!$C$12))</f>
        <v>636.52417967981717</v>
      </c>
      <c r="M14" s="52">
        <f>Parameters!$C$13+(Parameters!$D$13/Parameters!$E$13)*(1-Quantile!B14^(-Parameters!$E$13))</f>
        <v>467.06851159236965</v>
      </c>
      <c r="N14" s="127">
        <f>Statistics!$T$5+Parameters!X15*Statistics!$T$10</f>
        <v>9298.1587236377181</v>
      </c>
      <c r="O14" s="7"/>
    </row>
    <row r="15" spans="1:15">
      <c r="B15" s="42">
        <f>Parameters!H16</f>
        <v>5000</v>
      </c>
      <c r="C15" s="124">
        <f>Statistics!$T$5+Statistics!$T$10*Parameters!Y16</f>
        <v>465.80410627426045</v>
      </c>
      <c r="D15" s="45">
        <f>Parameters!$C$4+Parameters!L16*Parameters!$D$4</f>
        <v>652.04031809253274</v>
      </c>
      <c r="E15" s="45">
        <f>Parameters!$C$5+Parameters!$D$5*Parameters!M16</f>
        <v>722.20656514728262</v>
      </c>
      <c r="F15" s="45">
        <f>(Parameters!$C$6+Parameters!$D$6)+Parameters!$D$6*(LN(Quantile!B15)-1)</f>
        <v>985.58358000004341</v>
      </c>
      <c r="G15" s="45">
        <f>Parameters!$D$7*Parameters!$C$7+Parameters!Q16*SQRT(Parameters!$D$7^2*Parameters!$C$7)</f>
        <v>734.92416319151334</v>
      </c>
      <c r="H15" s="45">
        <f>EXP(Parameters!$C$8+Parameters!L16*Parameters!$D$8)</f>
        <v>788.47777285621407</v>
      </c>
      <c r="I15" s="45">
        <f>Parameters!$C$9+Parameters!$D$9*(LN(Quantile!B15-1))</f>
        <v>748.94439549649519</v>
      </c>
      <c r="J15" s="45">
        <f>Parameters!$E$10+EXP(Parameters!$C$10+Parameters!L16*Parameters!$D$10)</f>
        <v>752.72645395656718</v>
      </c>
      <c r="K15" s="45">
        <f>Parameters!$D$11*Parameters!$C$11 +Parameters!$E$11+Parameters!Q16*SQRT(Parameters!$D$11^2*Parameters!$C$11)</f>
        <v>734.92416319151346</v>
      </c>
      <c r="L15" s="45">
        <f>EXP(Parameters!$E$12+Parameters!$C$12*Parameters!$D$12+Parameters!Q16*Parameters!$D$12*SQRT(Parameters!$C$12))</f>
        <v>674.86837002310574</v>
      </c>
      <c r="M15" s="52">
        <f>Parameters!$C$13+(Parameters!$D$13/Parameters!$E$13)*(1-Quantile!B15^(-Parameters!$E$13))</f>
        <v>468.89523615163057</v>
      </c>
      <c r="N15" s="127">
        <f>Statistics!$T$5+Parameters!X16*Statistics!$T$10</f>
        <v>9743.3700397546781</v>
      </c>
      <c r="O15" s="7"/>
    </row>
    <row r="16" spans="1:15">
      <c r="B16" s="42">
        <f>Parameters!H17</f>
        <v>10000</v>
      </c>
      <c r="C16" s="124">
        <f>Statistics!$T$5+Statistics!$T$10*Parameters!Y17</f>
        <v>469.47320499957715</v>
      </c>
      <c r="D16" s="45">
        <f>Parameters!$C$4+Parameters!L17*Parameters!$D$4</f>
        <v>667.04281559747665</v>
      </c>
      <c r="E16" s="45">
        <f>Parameters!$C$5+Parameters!$D$5*Parameters!M17</f>
        <v>757.55043013381032</v>
      </c>
      <c r="F16" s="45">
        <f>(Parameters!$C$6+Parameters!$D$6)+Parameters!$D$6*(LN(Quantile!B16)-1)</f>
        <v>1043.7172365582401</v>
      </c>
      <c r="G16" s="45">
        <f>Parameters!$D$7*Parameters!$C$7+Parameters!Q17*SQRT(Parameters!$D$7^2*Parameters!$C$7)</f>
        <v>759.89199926795584</v>
      </c>
      <c r="H16" s="45">
        <f>EXP(Parameters!$C$8+Parameters!L17*Parameters!$D$8)</f>
        <v>822.03108255228051</v>
      </c>
      <c r="I16" s="45">
        <f>Parameters!$C$9+Parameters!$D$9*(LN(Quantile!B16-1))</f>
        <v>780.99978479517836</v>
      </c>
      <c r="J16" s="45">
        <f>Parameters!$E$10+EXP(Parameters!$C$10+Parameters!L17*Parameters!$D$10)</f>
        <v>779.4683874833753</v>
      </c>
      <c r="K16" s="45">
        <f>Parameters!$D$11*Parameters!$C$11 +Parameters!$E$11+Parameters!Q17*SQRT(Parameters!$D$11^2*Parameters!$C$11)</f>
        <v>759.89199926795595</v>
      </c>
      <c r="L16" s="45">
        <f>EXP(Parameters!$E$12+Parameters!$C$12*Parameters!$D$12+Parameters!Q17*Parameters!$D$12*SQRT(Parameters!$C$12))</f>
        <v>704.59304467824427</v>
      </c>
      <c r="M16" s="52">
        <f>Parameters!$C$13+(Parameters!$D$13/Parameters!$E$13)*(1-Quantile!B16^(-Parameters!$E$13))</f>
        <v>469.80842826679122</v>
      </c>
      <c r="N16" s="127">
        <f>Statistics!$T$5+Parameters!X17*Statistics!$T$10</f>
        <v>10046.59082491671</v>
      </c>
      <c r="O16" s="7"/>
    </row>
    <row r="17" spans="2:15">
      <c r="B17" s="43">
        <f>Parameters!H18</f>
        <v>100000</v>
      </c>
      <c r="C17" s="125">
        <f>Statistics!$T$5+Statistics!$T$10*Parameters!Y18</f>
        <v>479.69061427249591</v>
      </c>
      <c r="D17" s="47">
        <f>Parameters!$C$4+Parameters!L18*Parameters!$D$4</f>
        <v>712.81190469406306</v>
      </c>
      <c r="E17" s="47">
        <f>Parameters!$C$5+Parameters!$D$5*Parameters!M18</f>
        <v>874.95403294999232</v>
      </c>
      <c r="F17" s="47">
        <f>(Parameters!$C$6+Parameters!$D$6)+Parameters!$D$6*(LN(Quantile!B17)-1)</f>
        <v>1236.8330635374464</v>
      </c>
      <c r="G17" s="47">
        <f>Parameters!$D$7*Parameters!$C$7+Parameters!Q18*SQRT(Parameters!$D$7^2*Parameters!$C$7)</f>
        <v>839.60754643765358</v>
      </c>
      <c r="H17" s="47">
        <f>EXP(Parameters!$C$8+Parameters!L18*Parameters!$D$8)</f>
        <v>933.4764600363759</v>
      </c>
      <c r="I17" s="47">
        <f>Parameters!$C$9+Parameters!$D$9*(LN(Quantile!B17-1))</f>
        <v>887.47428215412151</v>
      </c>
      <c r="J17" s="47">
        <f>Parameters!$E$10+EXP(Parameters!$C$10+Parameters!L18*Parameters!$D$10)</f>
        <v>865.97795977762462</v>
      </c>
      <c r="K17" s="47">
        <f>Parameters!$D$11*Parameters!$C$11 +Parameters!$E$11+Parameters!Q18*SQRT(Parameters!$D$11^2*Parameters!$C$11)</f>
        <v>839.6075464376537</v>
      </c>
      <c r="L17" s="47">
        <f>EXP(Parameters!$E$12+Parameters!$C$12*Parameters!$D$12+Parameters!Q18*Parameters!$D$12*SQRT(Parameters!$C$12))</f>
        <v>808.54452856535124</v>
      </c>
      <c r="M17" s="53">
        <f>Parameters!$C$13+(Parameters!$D$13/Parameters!$E$13)*(1-Quantile!B17^(-Parameters!$E$13))</f>
        <v>471.29654049227418</v>
      </c>
      <c r="N17" s="128">
        <f>Statistics!$T$5+Parameters!X18*Statistics!$T$10</f>
        <v>10892.141714860325</v>
      </c>
      <c r="O17" s="7"/>
    </row>
    <row r="19" spans="2:15">
      <c r="D19" t="s">
        <v>146</v>
      </c>
    </row>
    <row r="20" spans="2:15">
      <c r="D20" s="7"/>
      <c r="E20" s="40" t="s">
        <v>147</v>
      </c>
      <c r="F20" s="40"/>
      <c r="G20" s="40"/>
      <c r="H20" s="40"/>
      <c r="I20" s="40"/>
      <c r="J20" s="40"/>
      <c r="K20" s="40"/>
      <c r="L20" s="40"/>
    </row>
    <row r="21" spans="2:15">
      <c r="D21" s="40"/>
      <c r="F21" s="40"/>
      <c r="G21" s="40"/>
      <c r="H21" s="40"/>
      <c r="I21" s="40"/>
      <c r="J21" s="40"/>
      <c r="K21" s="40"/>
    </row>
    <row r="22" spans="2:15">
      <c r="E22" s="7"/>
      <c r="F22" s="7"/>
      <c r="G22" s="7"/>
      <c r="H22" s="7"/>
      <c r="I22" s="7"/>
      <c r="J22" s="7"/>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dimension ref="A2:T44"/>
  <sheetViews>
    <sheetView zoomScale="80" zoomScaleNormal="80" workbookViewId="0"/>
  </sheetViews>
  <sheetFormatPr defaultRowHeight="15"/>
  <cols>
    <col min="1" max="1" width="5.140625" style="70" customWidth="1"/>
    <col min="2" max="2" width="7" style="70" bestFit="1" customWidth="1"/>
    <col min="3" max="4" width="11.140625" style="70" customWidth="1"/>
    <col min="5" max="5" width="7.5703125" style="70" customWidth="1"/>
    <col min="6" max="6" width="11.140625" style="70" customWidth="1"/>
    <col min="7" max="7" width="11.5703125" style="70" bestFit="1" customWidth="1"/>
    <col min="8" max="8" width="13.140625" style="70" customWidth="1"/>
    <col min="9" max="9" width="11.28515625" style="70" customWidth="1"/>
    <col min="10" max="10" width="12.28515625" style="70" customWidth="1"/>
    <col min="11" max="11" width="15.5703125" style="70" customWidth="1"/>
    <col min="12" max="12" width="8.42578125" style="70" customWidth="1"/>
    <col min="13" max="16384" width="9.140625" style="70"/>
  </cols>
  <sheetData>
    <row r="2" spans="1:14" ht="18.75">
      <c r="A2" s="114" t="s">
        <v>148</v>
      </c>
      <c r="I2" s="70" t="s">
        <v>150</v>
      </c>
    </row>
    <row r="3" spans="1:14" ht="30" customHeight="1">
      <c r="B3" s="120" t="s">
        <v>0</v>
      </c>
      <c r="C3" s="120" t="s">
        <v>121</v>
      </c>
      <c r="D3" s="120"/>
      <c r="E3" s="121" t="s">
        <v>122</v>
      </c>
      <c r="F3" s="122" t="s">
        <v>149</v>
      </c>
      <c r="G3" s="121" t="s">
        <v>123</v>
      </c>
      <c r="H3" s="122" t="s">
        <v>124</v>
      </c>
      <c r="I3" s="122" t="s">
        <v>125</v>
      </c>
      <c r="J3" s="122" t="s">
        <v>126</v>
      </c>
      <c r="K3" s="122" t="s">
        <v>127</v>
      </c>
      <c r="M3" s="71"/>
      <c r="N3" s="71"/>
    </row>
    <row r="4" spans="1:14">
      <c r="B4" s="99">
        <v>1973</v>
      </c>
      <c r="C4" s="115">
        <v>301.2</v>
      </c>
      <c r="D4" s="115">
        <v>655.37300000000005</v>
      </c>
      <c r="E4" s="116">
        <f>RANK(F4,$F$4:$F$34,0)</f>
        <v>1</v>
      </c>
      <c r="F4" s="117">
        <f t="shared" ref="F4:F33" si="0">D4</f>
        <v>655.37300000000005</v>
      </c>
      <c r="G4" s="118">
        <f>IF(F4&gt;0,LOG(F4), "No Data")</f>
        <v>2.816488545388514</v>
      </c>
      <c r="H4" s="119">
        <f t="shared" ref="H4:H33" si="1">IF(F4&gt;0, ((G4-$O$31)^2), "No Data")</f>
        <v>7.6230128201334568E-2</v>
      </c>
      <c r="I4" s="119">
        <f t="shared" ref="I4:I33" si="2">IF(F4&gt;0, ((G4-$O$31)^3), "No Data")</f>
        <v>2.1046989055672205E-2</v>
      </c>
      <c r="J4" s="118">
        <f t="shared" ref="J4:J33" si="3">IF(F4&gt;0,(($N$30+1)/E4), "No Data")</f>
        <v>31</v>
      </c>
      <c r="K4" s="118">
        <f>IF(F4&gt;0,(1/J4), "No Data")</f>
        <v>3.2258064516129031E-2</v>
      </c>
    </row>
    <row r="5" spans="1:14">
      <c r="B5" s="99">
        <v>1974</v>
      </c>
      <c r="C5" s="115">
        <v>295.44400000000002</v>
      </c>
      <c r="D5" s="115">
        <v>513.21</v>
      </c>
      <c r="E5" s="116">
        <f t="shared" ref="E5:E33" si="4">RANK(D5,$D$4:$D$34,0)</f>
        <v>2</v>
      </c>
      <c r="F5" s="117">
        <f t="shared" si="0"/>
        <v>513.21</v>
      </c>
      <c r="G5" s="118">
        <f t="shared" ref="G5:G33" si="5">IF(F5&gt;0,LOG(F5), "No Data")</f>
        <v>2.7102951101006054</v>
      </c>
      <c r="H5" s="119">
        <f t="shared" si="1"/>
        <v>2.8867575015902699E-2</v>
      </c>
      <c r="I5" s="119">
        <f t="shared" si="2"/>
        <v>4.9047339487087458E-3</v>
      </c>
      <c r="J5" s="118">
        <f t="shared" si="3"/>
        <v>15.5</v>
      </c>
      <c r="K5" s="118">
        <f t="shared" ref="K5:K33" si="6">IF(F5&gt;0,(1/J5), "No Data")</f>
        <v>6.4516129032258063E-2</v>
      </c>
    </row>
    <row r="6" spans="1:14">
      <c r="B6" s="99">
        <v>1975</v>
      </c>
      <c r="C6" s="115">
        <v>384.92200000000003</v>
      </c>
      <c r="D6" s="115">
        <v>464.66500000000002</v>
      </c>
      <c r="E6" s="116">
        <f t="shared" si="4"/>
        <v>3</v>
      </c>
      <c r="F6" s="117">
        <f t="shared" si="0"/>
        <v>464.66500000000002</v>
      </c>
      <c r="G6" s="118">
        <f t="shared" si="5"/>
        <v>2.6671399613118378</v>
      </c>
      <c r="H6" s="119">
        <f t="shared" si="1"/>
        <v>1.6065424810753633E-2</v>
      </c>
      <c r="I6" s="119">
        <f t="shared" si="2"/>
        <v>2.0362838687631242E-3</v>
      </c>
      <c r="J6" s="118">
        <f t="shared" si="3"/>
        <v>10.333333333333334</v>
      </c>
      <c r="K6" s="118">
        <f t="shared" si="6"/>
        <v>9.6774193548387094E-2</v>
      </c>
    </row>
    <row r="7" spans="1:14">
      <c r="B7" s="99">
        <v>1976</v>
      </c>
      <c r="C7" s="115">
        <v>344.06700000000001</v>
      </c>
      <c r="D7" s="115">
        <v>438.18799999999999</v>
      </c>
      <c r="E7" s="116">
        <f t="shared" si="4"/>
        <v>4</v>
      </c>
      <c r="F7" s="117">
        <f t="shared" si="0"/>
        <v>438.18799999999999</v>
      </c>
      <c r="G7" s="118">
        <f t="shared" si="5"/>
        <v>2.6416604800134986</v>
      </c>
      <c r="H7" s="119">
        <f t="shared" si="1"/>
        <v>1.0255607947421908E-2</v>
      </c>
      <c r="I7" s="119">
        <f t="shared" si="2"/>
        <v>1.0385851660617159E-3</v>
      </c>
      <c r="J7" s="118">
        <f t="shared" si="3"/>
        <v>7.75</v>
      </c>
      <c r="K7" s="118">
        <f t="shared" si="6"/>
        <v>0.12903225806451613</v>
      </c>
    </row>
    <row r="8" spans="1:14">
      <c r="B8" s="99">
        <v>1977</v>
      </c>
      <c r="C8" s="115">
        <v>349.73899999999998</v>
      </c>
      <c r="D8" s="115">
        <v>412.61700000000002</v>
      </c>
      <c r="E8" s="116">
        <f t="shared" si="4"/>
        <v>5</v>
      </c>
      <c r="F8" s="117">
        <f t="shared" si="0"/>
        <v>412.61700000000002</v>
      </c>
      <c r="G8" s="118">
        <f t="shared" si="5"/>
        <v>2.6155471171274352</v>
      </c>
      <c r="H8" s="119">
        <f t="shared" si="1"/>
        <v>5.6485164267639559E-3</v>
      </c>
      <c r="I8" s="119">
        <f t="shared" si="2"/>
        <v>4.2452336119891523E-4</v>
      </c>
      <c r="J8" s="118">
        <f t="shared" si="3"/>
        <v>6.2</v>
      </c>
      <c r="K8" s="118">
        <f t="shared" si="6"/>
        <v>0.16129032258064516</v>
      </c>
    </row>
    <row r="9" spans="1:14">
      <c r="B9" s="99">
        <v>1978</v>
      </c>
      <c r="C9" s="115">
        <v>313.83699999999999</v>
      </c>
      <c r="D9" s="115">
        <v>412.61700000000002</v>
      </c>
      <c r="E9" s="116">
        <f t="shared" si="4"/>
        <v>5</v>
      </c>
      <c r="F9" s="117">
        <f t="shared" si="0"/>
        <v>412.61700000000002</v>
      </c>
      <c r="G9" s="118">
        <f t="shared" si="5"/>
        <v>2.6155471171274352</v>
      </c>
      <c r="H9" s="119">
        <f t="shared" si="1"/>
        <v>5.6485164267639559E-3</v>
      </c>
      <c r="I9" s="119">
        <f t="shared" si="2"/>
        <v>4.2452336119891523E-4</v>
      </c>
      <c r="J9" s="118">
        <f t="shared" si="3"/>
        <v>6.2</v>
      </c>
      <c r="K9" s="118">
        <f t="shared" si="6"/>
        <v>0.16129032258064516</v>
      </c>
    </row>
    <row r="10" spans="1:14">
      <c r="B10" s="99">
        <v>1979</v>
      </c>
      <c r="C10" s="115">
        <v>280.19400000000002</v>
      </c>
      <c r="D10" s="115">
        <v>387.94400000000002</v>
      </c>
      <c r="E10" s="116">
        <f t="shared" si="4"/>
        <v>7</v>
      </c>
      <c r="F10" s="117">
        <f t="shared" si="0"/>
        <v>387.94400000000002</v>
      </c>
      <c r="G10" s="118">
        <f t="shared" si="5"/>
        <v>2.5887690393925515</v>
      </c>
      <c r="H10" s="119">
        <f t="shared" si="1"/>
        <v>2.3404826416543478E-3</v>
      </c>
      <c r="I10" s="119">
        <f t="shared" si="2"/>
        <v>1.1322912122462001E-4</v>
      </c>
      <c r="J10" s="118">
        <f t="shared" si="3"/>
        <v>4.4285714285714288</v>
      </c>
      <c r="K10" s="118">
        <f t="shared" si="6"/>
        <v>0.22580645161290322</v>
      </c>
    </row>
    <row r="11" spans="1:14">
      <c r="B11" s="99">
        <v>1980</v>
      </c>
      <c r="C11" s="115">
        <v>412.61700000000002</v>
      </c>
      <c r="D11" s="115">
        <v>384.92200000000003</v>
      </c>
      <c r="E11" s="116">
        <f t="shared" si="4"/>
        <v>8</v>
      </c>
      <c r="F11" s="117">
        <f t="shared" si="0"/>
        <v>384.92200000000003</v>
      </c>
      <c r="G11" s="118">
        <f t="shared" si="5"/>
        <v>2.5853727336603387</v>
      </c>
      <c r="H11" s="119">
        <f t="shared" si="1"/>
        <v>2.0234009433057602E-3</v>
      </c>
      <c r="I11" s="119">
        <f t="shared" si="2"/>
        <v>9.1017084984129935E-5</v>
      </c>
      <c r="J11" s="118">
        <f t="shared" si="3"/>
        <v>3.875</v>
      </c>
      <c r="K11" s="118">
        <f t="shared" si="6"/>
        <v>0.25806451612903225</v>
      </c>
    </row>
    <row r="12" spans="1:14">
      <c r="B12" s="99">
        <v>1981</v>
      </c>
      <c r="C12" s="115">
        <v>513.21</v>
      </c>
      <c r="D12" s="115">
        <v>381.91500000000002</v>
      </c>
      <c r="E12" s="116">
        <f t="shared" si="4"/>
        <v>9</v>
      </c>
      <c r="F12" s="117">
        <f t="shared" si="0"/>
        <v>381.91500000000002</v>
      </c>
      <c r="G12" s="118">
        <f t="shared" si="5"/>
        <v>2.5819667159519968</v>
      </c>
      <c r="H12" s="119">
        <f t="shared" si="1"/>
        <v>1.7285813615410329E-3</v>
      </c>
      <c r="I12" s="119">
        <f t="shared" si="2"/>
        <v>7.1867864258446298E-5</v>
      </c>
      <c r="J12" s="118">
        <f t="shared" si="3"/>
        <v>3.4444444444444446</v>
      </c>
      <c r="K12" s="118">
        <f t="shared" si="6"/>
        <v>0.29032258064516125</v>
      </c>
    </row>
    <row r="13" spans="1:14">
      <c r="B13" s="99">
        <v>1982</v>
      </c>
      <c r="C13" s="115">
        <v>321.92</v>
      </c>
      <c r="D13" s="115">
        <v>381.91500000000002</v>
      </c>
      <c r="E13" s="116">
        <f t="shared" si="4"/>
        <v>9</v>
      </c>
      <c r="F13" s="117">
        <f t="shared" si="0"/>
        <v>381.91500000000002</v>
      </c>
      <c r="G13" s="118">
        <f t="shared" si="5"/>
        <v>2.5819667159519968</v>
      </c>
      <c r="H13" s="119">
        <f t="shared" si="1"/>
        <v>1.7285813615410329E-3</v>
      </c>
      <c r="I13" s="119">
        <f t="shared" si="2"/>
        <v>7.1867864258446298E-5</v>
      </c>
      <c r="J13" s="118">
        <f t="shared" si="3"/>
        <v>3.4444444444444446</v>
      </c>
      <c r="K13" s="118">
        <f t="shared" si="6"/>
        <v>0.29032258064516125</v>
      </c>
    </row>
    <row r="14" spans="1:14">
      <c r="B14" s="99">
        <v>1983</v>
      </c>
      <c r="C14" s="115">
        <v>324.64100000000002</v>
      </c>
      <c r="D14" s="115">
        <v>364.15899999999999</v>
      </c>
      <c r="E14" s="116">
        <f t="shared" si="4"/>
        <v>11</v>
      </c>
      <c r="F14" s="117">
        <f t="shared" si="0"/>
        <v>364.15899999999999</v>
      </c>
      <c r="G14" s="118">
        <f t="shared" si="5"/>
        <v>2.5612910477848287</v>
      </c>
      <c r="H14" s="119">
        <f t="shared" si="1"/>
        <v>4.3683271102862227E-4</v>
      </c>
      <c r="I14" s="119">
        <f t="shared" si="2"/>
        <v>9.1300410000018477E-6</v>
      </c>
      <c r="J14" s="118">
        <f t="shared" si="3"/>
        <v>2.8181818181818183</v>
      </c>
      <c r="K14" s="118">
        <f t="shared" si="6"/>
        <v>0.35483870967741932</v>
      </c>
    </row>
    <row r="15" spans="1:14">
      <c r="B15" s="99">
        <v>1984</v>
      </c>
      <c r="C15" s="115">
        <v>330.12400000000002</v>
      </c>
      <c r="D15" s="115">
        <v>358.35</v>
      </c>
      <c r="E15" s="116">
        <f t="shared" si="4"/>
        <v>12</v>
      </c>
      <c r="F15" s="117">
        <f t="shared" si="0"/>
        <v>358.35</v>
      </c>
      <c r="G15" s="118">
        <f t="shared" si="5"/>
        <v>2.5543074088055593</v>
      </c>
      <c r="H15" s="119">
        <f t="shared" si="1"/>
        <v>1.9368022640069594E-4</v>
      </c>
      <c r="I15" s="119">
        <f t="shared" si="2"/>
        <v>2.6954291833122563E-6</v>
      </c>
      <c r="J15" s="118">
        <f t="shared" si="3"/>
        <v>2.5833333333333335</v>
      </c>
      <c r="K15" s="118">
        <f t="shared" si="6"/>
        <v>0.38709677419354838</v>
      </c>
    </row>
    <row r="16" spans="1:14">
      <c r="B16" s="99">
        <v>1985</v>
      </c>
      <c r="C16" s="115">
        <v>655.37300000000005</v>
      </c>
      <c r="D16" s="115">
        <v>352.596</v>
      </c>
      <c r="E16" s="116">
        <f t="shared" si="4"/>
        <v>13</v>
      </c>
      <c r="F16" s="117">
        <f t="shared" si="0"/>
        <v>352.596</v>
      </c>
      <c r="G16" s="118">
        <f t="shared" si="5"/>
        <v>2.5472773811686884</v>
      </c>
      <c r="H16" s="119">
        <f t="shared" si="1"/>
        <v>4.7429070720136333E-5</v>
      </c>
      <c r="I16" s="119">
        <f t="shared" si="2"/>
        <v>3.2663816217991273E-7</v>
      </c>
      <c r="J16" s="118">
        <f t="shared" si="3"/>
        <v>2.3846153846153846</v>
      </c>
      <c r="K16" s="118">
        <f t="shared" si="6"/>
        <v>0.41935483870967744</v>
      </c>
    </row>
    <row r="17" spans="2:20">
      <c r="B17" s="99">
        <v>1986</v>
      </c>
      <c r="C17" s="115">
        <v>241.82499999999999</v>
      </c>
      <c r="D17" s="115">
        <v>349.73899999999998</v>
      </c>
      <c r="E17" s="116">
        <f t="shared" si="4"/>
        <v>14</v>
      </c>
      <c r="F17" s="117">
        <f t="shared" si="0"/>
        <v>349.73899999999998</v>
      </c>
      <c r="G17" s="118">
        <f t="shared" si="5"/>
        <v>2.5437440639374831</v>
      </c>
      <c r="H17" s="119">
        <f t="shared" si="1"/>
        <v>1.1246361129798505E-5</v>
      </c>
      <c r="I17" s="119">
        <f t="shared" si="2"/>
        <v>3.7715340888273009E-8</v>
      </c>
      <c r="J17" s="118">
        <f t="shared" si="3"/>
        <v>2.2142857142857144</v>
      </c>
      <c r="K17" s="118">
        <f t="shared" si="6"/>
        <v>0.45161290322580644</v>
      </c>
    </row>
    <row r="18" spans="2:20">
      <c r="B18" s="99">
        <v>1987</v>
      </c>
      <c r="C18" s="115">
        <v>253.46</v>
      </c>
      <c r="D18" s="115">
        <v>344.06700000000001</v>
      </c>
      <c r="E18" s="116">
        <f t="shared" si="4"/>
        <v>15</v>
      </c>
      <c r="F18" s="117">
        <f t="shared" si="0"/>
        <v>344.06700000000001</v>
      </c>
      <c r="G18" s="118">
        <f t="shared" si="5"/>
        <v>2.5366430207605131</v>
      </c>
      <c r="H18" s="119">
        <f t="shared" si="1"/>
        <v>1.4043634121745164E-5</v>
      </c>
      <c r="I18" s="119">
        <f t="shared" si="2"/>
        <v>-5.2628290034915029E-8</v>
      </c>
      <c r="J18" s="118">
        <f t="shared" si="3"/>
        <v>2.0666666666666669</v>
      </c>
      <c r="K18" s="118">
        <f t="shared" si="6"/>
        <v>0.48387096774193544</v>
      </c>
    </row>
    <row r="19" spans="2:20">
      <c r="B19" s="99">
        <v>1988</v>
      </c>
      <c r="C19" s="115">
        <v>277.69900000000001</v>
      </c>
      <c r="D19" s="115">
        <v>330.12400000000002</v>
      </c>
      <c r="E19" s="116">
        <f t="shared" si="4"/>
        <v>16</v>
      </c>
      <c r="F19" s="117">
        <f t="shared" si="0"/>
        <v>330.12400000000002</v>
      </c>
      <c r="G19" s="118">
        <f t="shared" si="5"/>
        <v>2.5186770986674163</v>
      </c>
      <c r="H19" s="119">
        <f t="shared" si="1"/>
        <v>4.7147199136733485E-4</v>
      </c>
      <c r="I19" s="119">
        <f t="shared" si="2"/>
        <v>-1.0237262671153277E-5</v>
      </c>
      <c r="J19" s="118">
        <f t="shared" si="3"/>
        <v>1.9375</v>
      </c>
      <c r="K19" s="118">
        <f t="shared" si="6"/>
        <v>0.5161290322580645</v>
      </c>
    </row>
    <row r="20" spans="2:20">
      <c r="B20" s="99">
        <v>1989</v>
      </c>
      <c r="C20" s="115">
        <v>438.18799999999999</v>
      </c>
      <c r="D20" s="115">
        <v>324.64100000000002</v>
      </c>
      <c r="E20" s="116">
        <f t="shared" si="4"/>
        <v>17</v>
      </c>
      <c r="F20" s="117">
        <f t="shared" si="0"/>
        <v>324.64100000000002</v>
      </c>
      <c r="G20" s="118">
        <f t="shared" si="5"/>
        <v>2.5114033674597644</v>
      </c>
      <c r="H20" s="119">
        <f t="shared" si="1"/>
        <v>8.4025411180941472E-4</v>
      </c>
      <c r="I20" s="119">
        <f t="shared" si="2"/>
        <v>-2.4356561058943918E-5</v>
      </c>
      <c r="J20" s="118">
        <f t="shared" si="3"/>
        <v>1.8235294117647058</v>
      </c>
      <c r="K20" s="118">
        <f t="shared" si="6"/>
        <v>0.54838709677419351</v>
      </c>
    </row>
    <row r="21" spans="2:20">
      <c r="B21" s="99">
        <v>1990</v>
      </c>
      <c r="C21" s="115">
        <v>387.94400000000002</v>
      </c>
      <c r="D21" s="115">
        <v>321.92</v>
      </c>
      <c r="E21" s="116">
        <f t="shared" si="4"/>
        <v>18</v>
      </c>
      <c r="F21" s="117">
        <f t="shared" si="0"/>
        <v>321.92</v>
      </c>
      <c r="G21" s="118">
        <f t="shared" si="5"/>
        <v>2.5077479590398144</v>
      </c>
      <c r="H21" s="119">
        <f t="shared" si="1"/>
        <v>1.0655357718906177E-3</v>
      </c>
      <c r="I21" s="119">
        <f t="shared" si="2"/>
        <v>-3.4781799837002454E-5</v>
      </c>
      <c r="J21" s="118">
        <f t="shared" si="3"/>
        <v>1.7222222222222223</v>
      </c>
      <c r="K21" s="118">
        <f t="shared" si="6"/>
        <v>0.58064516129032251</v>
      </c>
    </row>
    <row r="22" spans="2:20">
      <c r="B22" s="99">
        <v>1991</v>
      </c>
      <c r="C22" s="115">
        <v>352.596</v>
      </c>
      <c r="D22" s="115">
        <v>313.83699999999999</v>
      </c>
      <c r="E22" s="116">
        <f t="shared" si="4"/>
        <v>19</v>
      </c>
      <c r="F22" s="117">
        <f t="shared" si="0"/>
        <v>313.83699999999999</v>
      </c>
      <c r="G22" s="118">
        <f t="shared" si="5"/>
        <v>2.4967041436759247</v>
      </c>
      <c r="H22" s="119">
        <f t="shared" si="1"/>
        <v>1.9084981190672777E-3</v>
      </c>
      <c r="I22" s="119">
        <f t="shared" si="2"/>
        <v>-8.3375337396461552E-5</v>
      </c>
      <c r="J22" s="118">
        <f t="shared" si="3"/>
        <v>1.631578947368421</v>
      </c>
      <c r="K22" s="118">
        <f t="shared" si="6"/>
        <v>0.61290322580645162</v>
      </c>
    </row>
    <row r="23" spans="2:20">
      <c r="B23" s="99">
        <v>1992</v>
      </c>
      <c r="C23" s="115">
        <v>412.61700000000002</v>
      </c>
      <c r="D23" s="115">
        <v>308.51499999999999</v>
      </c>
      <c r="E23" s="116">
        <f t="shared" si="4"/>
        <v>20</v>
      </c>
      <c r="F23" s="117">
        <f t="shared" si="0"/>
        <v>308.51499999999999</v>
      </c>
      <c r="G23" s="118">
        <f t="shared" si="5"/>
        <v>2.4892762842812881</v>
      </c>
      <c r="H23" s="119">
        <f t="shared" si="1"/>
        <v>2.6126635050755923E-3</v>
      </c>
      <c r="I23" s="119">
        <f t="shared" si="2"/>
        <v>-1.3354425766659586E-4</v>
      </c>
      <c r="J23" s="118">
        <f t="shared" si="3"/>
        <v>1.55</v>
      </c>
      <c r="K23" s="118">
        <f t="shared" si="6"/>
        <v>0.64516129032258063</v>
      </c>
    </row>
    <row r="24" spans="2:20">
      <c r="B24" s="99">
        <v>1993</v>
      </c>
      <c r="C24" s="115">
        <v>381.91500000000002</v>
      </c>
      <c r="D24" s="115">
        <v>303.24700000000001</v>
      </c>
      <c r="E24" s="116">
        <f t="shared" si="4"/>
        <v>21</v>
      </c>
      <c r="F24" s="117">
        <f t="shared" si="0"/>
        <v>303.24700000000001</v>
      </c>
      <c r="G24" s="118">
        <f t="shared" si="5"/>
        <v>2.481796513116878</v>
      </c>
      <c r="H24" s="119">
        <f t="shared" si="1"/>
        <v>3.4332558222030839E-3</v>
      </c>
      <c r="I24" s="119">
        <f t="shared" si="2"/>
        <v>-2.0116816194496582E-4</v>
      </c>
      <c r="J24" s="118">
        <f t="shared" si="3"/>
        <v>1.4761904761904763</v>
      </c>
      <c r="K24" s="118">
        <f t="shared" si="6"/>
        <v>0.67741935483870963</v>
      </c>
    </row>
    <row r="25" spans="2:20">
      <c r="B25" s="99">
        <v>1994</v>
      </c>
      <c r="C25" s="115">
        <v>308.51499999999999</v>
      </c>
      <c r="D25" s="115">
        <v>303.24700000000001</v>
      </c>
      <c r="E25" s="116">
        <f t="shared" si="4"/>
        <v>21</v>
      </c>
      <c r="F25" s="117">
        <f t="shared" si="0"/>
        <v>303.24700000000001</v>
      </c>
      <c r="G25" s="118">
        <f t="shared" si="5"/>
        <v>2.481796513116878</v>
      </c>
      <c r="H25" s="119">
        <f t="shared" si="1"/>
        <v>3.4332558222030839E-3</v>
      </c>
      <c r="I25" s="119">
        <f t="shared" si="2"/>
        <v>-2.0116816194496582E-4</v>
      </c>
      <c r="J25" s="118">
        <f t="shared" si="3"/>
        <v>1.4761904761904763</v>
      </c>
      <c r="K25" s="118">
        <f t="shared" si="6"/>
        <v>0.67741935483870963</v>
      </c>
    </row>
    <row r="26" spans="2:20">
      <c r="B26" s="99">
        <v>1995</v>
      </c>
      <c r="C26" s="115">
        <v>464.66500000000002</v>
      </c>
      <c r="D26" s="115">
        <v>301.2</v>
      </c>
      <c r="E26" s="116">
        <f t="shared" si="4"/>
        <v>23</v>
      </c>
      <c r="F26" s="117">
        <f t="shared" si="0"/>
        <v>301.2</v>
      </c>
      <c r="G26" s="118">
        <f t="shared" si="5"/>
        <v>2.4788549675286631</v>
      </c>
      <c r="H26" s="119">
        <f t="shared" si="1"/>
        <v>3.7866223061475569E-3</v>
      </c>
      <c r="I26" s="119">
        <f t="shared" si="2"/>
        <v>-2.3301183678710847E-4</v>
      </c>
      <c r="J26" s="118">
        <f t="shared" si="3"/>
        <v>1.3478260869565217</v>
      </c>
      <c r="K26" s="118">
        <f t="shared" si="6"/>
        <v>0.74193548387096775</v>
      </c>
    </row>
    <row r="27" spans="2:20">
      <c r="B27" s="99">
        <v>1996</v>
      </c>
      <c r="C27" s="115">
        <v>364.15899999999999</v>
      </c>
      <c r="D27" s="115">
        <v>298.03100000000001</v>
      </c>
      <c r="E27" s="116">
        <f t="shared" si="4"/>
        <v>24</v>
      </c>
      <c r="F27" s="117">
        <f t="shared" si="0"/>
        <v>298.03100000000001</v>
      </c>
      <c r="G27" s="118">
        <f t="shared" si="5"/>
        <v>2.474261440011571</v>
      </c>
      <c r="H27" s="119">
        <f t="shared" si="1"/>
        <v>4.3730531655978219E-3</v>
      </c>
      <c r="I27" s="119">
        <f t="shared" si="2"/>
        <v>-2.891859146497951E-4</v>
      </c>
      <c r="J27" s="118">
        <f t="shared" si="3"/>
        <v>1.2916666666666667</v>
      </c>
      <c r="K27" s="118">
        <f t="shared" si="6"/>
        <v>0.77419354838709675</v>
      </c>
    </row>
    <row r="28" spans="2:20">
      <c r="B28" s="99">
        <v>1997</v>
      </c>
      <c r="C28" s="115">
        <v>358.35</v>
      </c>
      <c r="D28" s="115">
        <v>298.03100000000001</v>
      </c>
      <c r="E28" s="116">
        <f t="shared" si="4"/>
        <v>24</v>
      </c>
      <c r="F28" s="117">
        <f t="shared" si="0"/>
        <v>298.03100000000001</v>
      </c>
      <c r="G28" s="118">
        <f t="shared" si="5"/>
        <v>2.474261440011571</v>
      </c>
      <c r="H28" s="119">
        <f t="shared" si="1"/>
        <v>4.3730531655978219E-3</v>
      </c>
      <c r="I28" s="119">
        <f t="shared" si="2"/>
        <v>-2.891859146497951E-4</v>
      </c>
      <c r="J28" s="118">
        <f t="shared" si="3"/>
        <v>1.2916666666666667</v>
      </c>
      <c r="K28" s="118">
        <f t="shared" si="6"/>
        <v>0.77419354838709675</v>
      </c>
    </row>
    <row r="29" spans="2:20">
      <c r="B29" s="99">
        <v>1998</v>
      </c>
      <c r="C29" s="115">
        <v>298.03100000000001</v>
      </c>
      <c r="D29" s="115">
        <v>295.44400000000002</v>
      </c>
      <c r="E29" s="116">
        <f t="shared" si="4"/>
        <v>26</v>
      </c>
      <c r="F29" s="117">
        <f t="shared" si="0"/>
        <v>295.44400000000002</v>
      </c>
      <c r="G29" s="118">
        <f t="shared" si="5"/>
        <v>2.470475174571733</v>
      </c>
      <c r="H29" s="119">
        <f t="shared" si="1"/>
        <v>4.8881533542028182E-3</v>
      </c>
      <c r="I29" s="119">
        <f t="shared" si="2"/>
        <v>-3.4175685433211089E-4</v>
      </c>
      <c r="J29" s="118">
        <f t="shared" si="3"/>
        <v>1.1923076923076923</v>
      </c>
      <c r="K29" s="118">
        <f t="shared" si="6"/>
        <v>0.83870967741935487</v>
      </c>
    </row>
    <row r="30" spans="2:20">
      <c r="B30" s="99">
        <v>1999</v>
      </c>
      <c r="C30" s="115">
        <v>298.03100000000001</v>
      </c>
      <c r="D30" s="115">
        <v>280.19400000000002</v>
      </c>
      <c r="E30" s="116">
        <f t="shared" si="4"/>
        <v>27</v>
      </c>
      <c r="F30" s="117">
        <f t="shared" si="0"/>
        <v>280.19400000000002</v>
      </c>
      <c r="G30" s="118">
        <f t="shared" si="5"/>
        <v>2.4474588311824794</v>
      </c>
      <c r="H30" s="119">
        <f t="shared" si="1"/>
        <v>8.6362958992466203E-3</v>
      </c>
      <c r="I30" s="119">
        <f t="shared" si="2"/>
        <v>-8.0258542888727625E-4</v>
      </c>
      <c r="J30" s="118">
        <f t="shared" si="3"/>
        <v>1.1481481481481481</v>
      </c>
      <c r="K30" s="118">
        <f t="shared" si="6"/>
        <v>0.87096774193548387</v>
      </c>
      <c r="M30" s="112" t="s">
        <v>128</v>
      </c>
      <c r="N30" s="101">
        <v>30</v>
      </c>
      <c r="O30" s="102"/>
      <c r="P30" s="102"/>
      <c r="Q30" s="102"/>
      <c r="R30" s="102"/>
      <c r="S30" s="102"/>
      <c r="T30" s="103"/>
    </row>
    <row r="31" spans="2:20">
      <c r="B31" s="99">
        <v>2000</v>
      </c>
      <c r="C31" s="115">
        <v>381.91500000000002</v>
      </c>
      <c r="D31" s="115">
        <v>277.69900000000001</v>
      </c>
      <c r="E31" s="116">
        <f t="shared" si="4"/>
        <v>28</v>
      </c>
      <c r="F31" s="117">
        <f t="shared" si="0"/>
        <v>277.69900000000001</v>
      </c>
      <c r="G31" s="118">
        <f t="shared" si="5"/>
        <v>2.4435743158494154</v>
      </c>
      <c r="H31" s="119">
        <f t="shared" si="1"/>
        <v>9.3733743782125015E-3</v>
      </c>
      <c r="I31" s="119">
        <f t="shared" si="2"/>
        <v>-9.0749438177345086E-4</v>
      </c>
      <c r="J31" s="118">
        <f t="shared" si="3"/>
        <v>1.1071428571428572</v>
      </c>
      <c r="K31" s="118">
        <f t="shared" si="6"/>
        <v>0.90322580645161288</v>
      </c>
      <c r="M31" s="86" t="s">
        <v>130</v>
      </c>
      <c r="N31" s="104">
        <f>AVERAGE(F4:F33)</f>
        <v>355.12306666666677</v>
      </c>
      <c r="O31" s="104">
        <f>AVERAGE(G4:G34)</f>
        <v>2.5403905044658472</v>
      </c>
      <c r="P31" s="87"/>
      <c r="Q31" s="87"/>
      <c r="R31" s="80" t="s">
        <v>129</v>
      </c>
      <c r="S31" s="81">
        <f>MAX(F4:F33)</f>
        <v>655.37300000000005</v>
      </c>
      <c r="T31" s="82">
        <f>T38</f>
        <v>622.47500962675667</v>
      </c>
    </row>
    <row r="32" spans="2:20">
      <c r="B32" s="99">
        <v>2001</v>
      </c>
      <c r="C32" s="115">
        <v>303.24700000000001</v>
      </c>
      <c r="D32" s="115">
        <v>253.46</v>
      </c>
      <c r="E32" s="116">
        <f t="shared" si="4"/>
        <v>29</v>
      </c>
      <c r="F32" s="117">
        <f t="shared" si="0"/>
        <v>253.46</v>
      </c>
      <c r="G32" s="118">
        <f t="shared" si="5"/>
        <v>2.4039094305333593</v>
      </c>
      <c r="H32" s="119">
        <f t="shared" si="1"/>
        <v>1.862708354176525E-2</v>
      </c>
      <c r="I32" s="119">
        <f t="shared" si="2"/>
        <v>-2.5422443660102932E-3</v>
      </c>
      <c r="J32" s="118">
        <f t="shared" si="3"/>
        <v>1.0689655172413792</v>
      </c>
      <c r="K32" s="118">
        <f t="shared" si="6"/>
        <v>0.93548387096774199</v>
      </c>
      <c r="M32" s="86" t="s">
        <v>132</v>
      </c>
      <c r="N32" s="87"/>
      <c r="O32" s="87"/>
      <c r="P32" s="105">
        <f>SUM(H4:H34)</f>
        <v>0.24367687306591088</v>
      </c>
      <c r="Q32" s="105">
        <f>SUM(I4:I34)</f>
        <v>2.0279948222254204E-2</v>
      </c>
      <c r="R32" s="83" t="s">
        <v>131</v>
      </c>
      <c r="S32" s="84">
        <f>MIN(F4:F33)</f>
        <v>241.82499999999999</v>
      </c>
      <c r="T32" s="85">
        <f>S38</f>
        <v>193.49025115606682</v>
      </c>
    </row>
    <row r="33" spans="2:20">
      <c r="B33" s="99">
        <v>2002</v>
      </c>
      <c r="C33" s="115">
        <v>303.24700000000001</v>
      </c>
      <c r="D33" s="115">
        <v>241.82499999999999</v>
      </c>
      <c r="E33" s="116">
        <f t="shared" si="4"/>
        <v>30</v>
      </c>
      <c r="F33" s="117">
        <f t="shared" si="0"/>
        <v>241.82499999999999</v>
      </c>
      <c r="G33" s="118">
        <f t="shared" si="5"/>
        <v>2.3835011964453825</v>
      </c>
      <c r="H33" s="119">
        <f t="shared" si="1"/>
        <v>2.4614254971140264E-2</v>
      </c>
      <c r="I33" s="119">
        <f t="shared" si="2"/>
        <v>-3.8617134298614803E-3</v>
      </c>
      <c r="J33" s="118">
        <f t="shared" si="3"/>
        <v>1.0333333333333334</v>
      </c>
      <c r="K33" s="118">
        <f t="shared" si="6"/>
        <v>0.96774193548387089</v>
      </c>
      <c r="M33" s="86" t="s">
        <v>134</v>
      </c>
      <c r="N33" s="104"/>
      <c r="O33" s="105">
        <f>VAR(G4:G34)</f>
        <v>8.4026507953771264E-3</v>
      </c>
      <c r="P33" s="87"/>
      <c r="Q33" s="87"/>
      <c r="R33" s="86"/>
      <c r="S33" s="87"/>
      <c r="T33" s="88"/>
    </row>
    <row r="34" spans="2:20">
      <c r="C34" s="72"/>
      <c r="D34" s="72"/>
      <c r="E34" s="73"/>
      <c r="F34" s="73"/>
      <c r="G34" s="73"/>
      <c r="H34" s="73"/>
      <c r="I34" s="73"/>
      <c r="J34" s="73"/>
      <c r="K34" s="73"/>
      <c r="M34" s="86" t="s">
        <v>137</v>
      </c>
      <c r="N34" s="105">
        <f>STDEV(F4:F34)</f>
        <v>83.869138025251942</v>
      </c>
      <c r="O34" s="105">
        <f>STDEV(G4:G34)</f>
        <v>9.1665974032773614E-2</v>
      </c>
      <c r="P34" s="106"/>
      <c r="Q34" s="87"/>
      <c r="R34" s="89" t="s">
        <v>133</v>
      </c>
      <c r="S34" s="90"/>
      <c r="T34" s="91"/>
    </row>
    <row r="35" spans="2:20" ht="15.75" thickBot="1">
      <c r="C35" s="72"/>
      <c r="D35" s="72"/>
      <c r="E35" s="74"/>
      <c r="F35" s="74"/>
      <c r="G35" s="75"/>
      <c r="H35" s="76"/>
      <c r="I35" s="76"/>
      <c r="J35" s="77"/>
      <c r="K35" s="75"/>
      <c r="M35" s="86" t="s">
        <v>140</v>
      </c>
      <c r="N35" s="104"/>
      <c r="O35" s="105">
        <f>SKEW(G4:G34)</f>
        <v>0.97276423461501171</v>
      </c>
      <c r="P35" s="87"/>
      <c r="Q35" s="87"/>
      <c r="R35" s="92" t="s">
        <v>135</v>
      </c>
      <c r="S35" s="90"/>
      <c r="T35" s="93" t="s">
        <v>136</v>
      </c>
    </row>
    <row r="36" spans="2:20" ht="15.75" thickBot="1">
      <c r="M36" s="86" t="s">
        <v>142</v>
      </c>
      <c r="N36" s="87"/>
      <c r="O36" s="105">
        <f>N30*$Q$32/((N30-1)*(N30-2)*O34^3)</f>
        <v>0.97276423461485539</v>
      </c>
      <c r="P36" s="87"/>
      <c r="Q36" s="87"/>
      <c r="R36" s="92" t="s">
        <v>138</v>
      </c>
      <c r="S36" s="94" t="s">
        <v>141</v>
      </c>
      <c r="T36" s="93" t="s">
        <v>139</v>
      </c>
    </row>
    <row r="37" spans="2:20">
      <c r="M37" s="86"/>
      <c r="N37" s="87"/>
      <c r="O37" s="87"/>
      <c r="P37" s="87"/>
      <c r="Q37" s="87"/>
      <c r="R37" s="92"/>
      <c r="S37" s="95">
        <f>$O$31-2.768*$O$34</f>
        <v>2.2866590883431299</v>
      </c>
      <c r="T37" s="96">
        <f>$O$31+2.768*$O$34</f>
        <v>2.7941219205885646</v>
      </c>
    </row>
    <row r="38" spans="2:20">
      <c r="M38" s="113"/>
      <c r="N38" s="108"/>
      <c r="O38" s="108"/>
      <c r="P38" s="108"/>
      <c r="Q38" s="108"/>
      <c r="R38" s="83" t="s">
        <v>143</v>
      </c>
      <c r="S38" s="97">
        <f>10^$S$37</f>
        <v>193.49025115606682</v>
      </c>
      <c r="T38" s="98">
        <f>10^$T$37</f>
        <v>622.47500962675667</v>
      </c>
    </row>
    <row r="44" spans="2:20" ht="15" customHeight="1"/>
  </sheetData>
  <sortState ref="D4:D33">
    <sortCondition descending="1" ref="D4"/>
  </sortState>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Description</vt:lpstr>
      <vt:lpstr>Data</vt:lpstr>
      <vt:lpstr>Statistics</vt:lpstr>
      <vt:lpstr>Outliers</vt:lpstr>
      <vt:lpstr>Parameters</vt:lpstr>
      <vt:lpstr>Quantile</vt:lpstr>
      <vt:lpstr>FDCurve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BELETE</dc:creator>
  <cp:lastModifiedBy>SURAFEL M</cp:lastModifiedBy>
  <dcterms:created xsi:type="dcterms:W3CDTF">2010-09-11T18:08:28Z</dcterms:created>
  <dcterms:modified xsi:type="dcterms:W3CDTF">2018-12-05T14:11:45Z</dcterms:modified>
</cp:coreProperties>
</file>