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ra's Files\Technical Manual Preparation\Draft SSIP Guideline sent to client\Revised GLs from Abera\Design Tamplates-from Abera\"/>
    </mc:Choice>
  </mc:AlternateContent>
  <bookViews>
    <workbookView xWindow="720" yWindow="420" windowWidth="17955" windowHeight="82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G29" i="1" l="1"/>
  <c r="AG36" i="1" s="1"/>
  <c r="AF29" i="1"/>
  <c r="AF30" i="1"/>
  <c r="AF31" i="1"/>
  <c r="AF33" i="1"/>
  <c r="AF35" i="1"/>
  <c r="AE32" i="1"/>
  <c r="AD33" i="1"/>
  <c r="AD31" i="1"/>
  <c r="AD30" i="1"/>
  <c r="AD29" i="1"/>
  <c r="AD35" i="1"/>
  <c r="AJ21" i="1" l="1"/>
  <c r="AJ12" i="1"/>
  <c r="AD25" i="1" l="1"/>
  <c r="P4" i="1" l="1"/>
  <c r="G36" i="1"/>
  <c r="G4" i="1"/>
  <c r="F36" i="1"/>
  <c r="F35" i="1"/>
  <c r="E35" i="1"/>
  <c r="D36" i="1"/>
  <c r="D35" i="1"/>
  <c r="M11" i="1"/>
  <c r="C3" i="1"/>
  <c r="C4" i="1"/>
  <c r="AF14" i="1"/>
  <c r="AE10" i="1"/>
  <c r="AJ25" i="1"/>
  <c r="AF22" i="1"/>
  <c r="AF19" i="1"/>
  <c r="AJ19" i="1"/>
  <c r="AJ23" i="1" s="1"/>
  <c r="AJ16" i="1"/>
  <c r="AF24" i="1"/>
  <c r="AD15" i="1"/>
  <c r="AF12" i="1"/>
  <c r="AF10" i="1"/>
  <c r="AJ10" i="1"/>
  <c r="AJ14" i="1" s="1"/>
  <c r="AE19" i="1"/>
  <c r="AJ11" i="1" l="1"/>
  <c r="AJ13" i="1" s="1"/>
  <c r="AJ20" i="1"/>
  <c r="AJ22" i="1" s="1"/>
  <c r="AJ15" i="1"/>
  <c r="AJ24" i="1"/>
  <c r="AD32" i="1" l="1"/>
  <c r="AF32" i="1" s="1"/>
  <c r="AD34" i="1"/>
  <c r="AF34" i="1" s="1"/>
  <c r="C35" i="1"/>
  <c r="B35" i="1"/>
  <c r="A35" i="1" s="1"/>
  <c r="C13" i="1"/>
  <c r="B13" i="1"/>
  <c r="A13" i="1"/>
  <c r="G12" i="1"/>
  <c r="G14" i="1" s="1"/>
  <c r="G15" i="1" s="1"/>
  <c r="G16" i="1" s="1"/>
  <c r="G17" i="1" s="1"/>
  <c r="G18" i="1" s="1"/>
  <c r="G19" i="1" s="1"/>
  <c r="G20" i="1" s="1"/>
  <c r="G21" i="1" s="1"/>
  <c r="T4" i="1"/>
  <c r="U4" i="1" s="1"/>
  <c r="M4" i="1"/>
  <c r="L4" i="1"/>
  <c r="K4" i="1"/>
  <c r="D4" i="1"/>
  <c r="D3" i="1"/>
  <c r="F4" i="1"/>
  <c r="J11" i="1"/>
  <c r="AF36" i="1" l="1"/>
  <c r="G13" i="1"/>
  <c r="E4" i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J12" i="1"/>
  <c r="N4" i="1"/>
  <c r="J13" i="1" l="1"/>
  <c r="M12" i="1"/>
  <c r="G37" i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J14" i="1" l="1"/>
  <c r="M13" i="1"/>
  <c r="M14" i="1" l="1"/>
  <c r="J15" i="1"/>
  <c r="J16" i="1" l="1"/>
  <c r="M15" i="1"/>
  <c r="J17" i="1" l="1"/>
  <c r="M16" i="1"/>
  <c r="J18" i="1" l="1"/>
  <c r="M17" i="1"/>
  <c r="J19" i="1" l="1"/>
  <c r="M18" i="1"/>
  <c r="J20" i="1" l="1"/>
  <c r="M19" i="1"/>
  <c r="J21" i="1" l="1"/>
  <c r="M20" i="1"/>
  <c r="J22" i="1" l="1"/>
  <c r="M21" i="1"/>
  <c r="J23" i="1" l="1"/>
  <c r="M22" i="1"/>
  <c r="J24" i="1" l="1"/>
  <c r="M23" i="1"/>
  <c r="J25" i="1" l="1"/>
  <c r="M24" i="1"/>
  <c r="J26" i="1" l="1"/>
  <c r="M25" i="1"/>
  <c r="J27" i="1" l="1"/>
  <c r="M26" i="1"/>
  <c r="J28" i="1" l="1"/>
  <c r="M27" i="1"/>
  <c r="J29" i="1" l="1"/>
  <c r="M28" i="1"/>
  <c r="J30" i="1" l="1"/>
  <c r="M29" i="1"/>
  <c r="J31" i="1" l="1"/>
  <c r="M30" i="1"/>
  <c r="J32" i="1" l="1"/>
  <c r="M31" i="1"/>
  <c r="J33" i="1" l="1"/>
  <c r="M32" i="1"/>
  <c r="J34" i="1" l="1"/>
  <c r="M33" i="1"/>
  <c r="F37" i="1"/>
  <c r="D37" i="1"/>
  <c r="J35" i="1" l="1"/>
  <c r="M34" i="1"/>
  <c r="F38" i="1"/>
  <c r="D38" i="1"/>
  <c r="J36" i="1" l="1"/>
  <c r="K35" i="1"/>
  <c r="M35" i="1"/>
  <c r="F39" i="1"/>
  <c r="D39" i="1"/>
  <c r="J37" i="1" l="1"/>
  <c r="M36" i="1"/>
  <c r="K36" i="1"/>
  <c r="F40" i="1"/>
  <c r="D40" i="1"/>
  <c r="J38" i="1" l="1"/>
  <c r="M37" i="1"/>
  <c r="K37" i="1"/>
  <c r="F41" i="1"/>
  <c r="D41" i="1"/>
  <c r="J39" i="1" l="1"/>
  <c r="M38" i="1"/>
  <c r="K38" i="1"/>
  <c r="F42" i="1"/>
  <c r="D42" i="1"/>
  <c r="J40" i="1" l="1"/>
  <c r="K39" i="1"/>
  <c r="M39" i="1"/>
  <c r="F43" i="1"/>
  <c r="D43" i="1"/>
  <c r="J41" i="1" l="1"/>
  <c r="M40" i="1"/>
  <c r="K40" i="1"/>
  <c r="F44" i="1"/>
  <c r="D44" i="1"/>
  <c r="J42" i="1" l="1"/>
  <c r="K41" i="1"/>
  <c r="M41" i="1"/>
  <c r="F45" i="1"/>
  <c r="D45" i="1"/>
  <c r="J43" i="1" l="1"/>
  <c r="K42" i="1"/>
  <c r="M42" i="1"/>
  <c r="F46" i="1"/>
  <c r="D46" i="1"/>
  <c r="J44" i="1" l="1"/>
  <c r="K43" i="1"/>
  <c r="M43" i="1"/>
  <c r="F47" i="1"/>
  <c r="D47" i="1"/>
  <c r="J45" i="1" l="1"/>
  <c r="M44" i="1"/>
  <c r="K44" i="1"/>
  <c r="F48" i="1"/>
  <c r="D48" i="1"/>
  <c r="J46" i="1" l="1"/>
  <c r="K45" i="1"/>
  <c r="M45" i="1"/>
  <c r="F49" i="1"/>
  <c r="D49" i="1"/>
  <c r="J47" i="1" l="1"/>
  <c r="M46" i="1"/>
  <c r="K46" i="1"/>
  <c r="F50" i="1"/>
  <c r="D50" i="1"/>
  <c r="J48" i="1" l="1"/>
  <c r="M47" i="1"/>
  <c r="K47" i="1"/>
  <c r="F51" i="1"/>
  <c r="D51" i="1"/>
  <c r="J49" i="1" l="1"/>
  <c r="M48" i="1"/>
  <c r="K48" i="1"/>
  <c r="F52" i="1"/>
  <c r="D52" i="1"/>
  <c r="J50" i="1" l="1"/>
  <c r="M49" i="1"/>
  <c r="K49" i="1"/>
  <c r="F53" i="1"/>
  <c r="D53" i="1"/>
  <c r="J51" i="1" l="1"/>
  <c r="M50" i="1"/>
  <c r="K50" i="1"/>
  <c r="F54" i="1"/>
  <c r="D54" i="1"/>
  <c r="J52" i="1" l="1"/>
  <c r="K51" i="1"/>
  <c r="M51" i="1"/>
  <c r="F55" i="1"/>
  <c r="D55" i="1"/>
  <c r="J53" i="1" l="1"/>
  <c r="M52" i="1"/>
  <c r="K52" i="1"/>
  <c r="F56" i="1"/>
  <c r="D56" i="1"/>
  <c r="J54" i="1" l="1"/>
  <c r="K53" i="1"/>
  <c r="M53" i="1"/>
  <c r="F57" i="1"/>
  <c r="D57" i="1"/>
  <c r="J55" i="1" l="1"/>
  <c r="M54" i="1"/>
  <c r="K54" i="1"/>
  <c r="F58" i="1"/>
  <c r="D58" i="1"/>
  <c r="J56" i="1" l="1"/>
  <c r="K55" i="1"/>
  <c r="M55" i="1"/>
  <c r="F59" i="1"/>
  <c r="D59" i="1"/>
  <c r="J57" i="1" l="1"/>
  <c r="M56" i="1"/>
  <c r="K56" i="1"/>
  <c r="F60" i="1"/>
  <c r="D60" i="1"/>
  <c r="J58" i="1" l="1"/>
  <c r="K57" i="1"/>
  <c r="M57" i="1"/>
  <c r="F61" i="1"/>
  <c r="D61" i="1"/>
  <c r="J59" i="1" l="1"/>
  <c r="M58" i="1"/>
  <c r="K58" i="1"/>
  <c r="F62" i="1"/>
  <c r="D62" i="1"/>
  <c r="J60" i="1" l="1"/>
  <c r="K59" i="1"/>
  <c r="M59" i="1"/>
  <c r="F63" i="1"/>
  <c r="D63" i="1"/>
  <c r="J61" i="1" l="1"/>
  <c r="K60" i="1"/>
  <c r="M60" i="1"/>
  <c r="F64" i="1"/>
  <c r="D64" i="1"/>
  <c r="J62" i="1" l="1"/>
  <c r="K61" i="1"/>
  <c r="M61" i="1"/>
  <c r="F65" i="1"/>
  <c r="D65" i="1"/>
  <c r="J63" i="1" l="1"/>
  <c r="M62" i="1"/>
  <c r="K62" i="1"/>
  <c r="F66" i="1"/>
  <c r="D66" i="1"/>
  <c r="J64" i="1" l="1"/>
  <c r="K63" i="1"/>
  <c r="M63" i="1"/>
  <c r="F67" i="1"/>
  <c r="D67" i="1"/>
  <c r="J65" i="1" l="1"/>
  <c r="K64" i="1"/>
  <c r="M64" i="1"/>
  <c r="F68" i="1"/>
  <c r="D68" i="1"/>
  <c r="J66" i="1" l="1"/>
  <c r="K65" i="1"/>
  <c r="M65" i="1"/>
  <c r="F69" i="1"/>
  <c r="D69" i="1"/>
  <c r="J67" i="1" l="1"/>
  <c r="M66" i="1"/>
  <c r="K66" i="1"/>
  <c r="F70" i="1"/>
  <c r="D70" i="1"/>
  <c r="J68" i="1" l="1"/>
  <c r="M67" i="1"/>
  <c r="K67" i="1"/>
  <c r="F71" i="1"/>
  <c r="D71" i="1"/>
  <c r="J69" i="1" l="1"/>
  <c r="M68" i="1"/>
  <c r="K68" i="1"/>
  <c r="F72" i="1"/>
  <c r="D72" i="1"/>
  <c r="J70" i="1" l="1"/>
  <c r="M69" i="1"/>
  <c r="K69" i="1"/>
  <c r="F73" i="1"/>
  <c r="D73" i="1"/>
  <c r="J71" i="1" l="1"/>
  <c r="K70" i="1"/>
  <c r="M70" i="1"/>
  <c r="F74" i="1"/>
  <c r="D74" i="1"/>
  <c r="J72" i="1" l="1"/>
  <c r="M71" i="1"/>
  <c r="K71" i="1"/>
  <c r="F75" i="1"/>
  <c r="D75" i="1"/>
  <c r="J73" i="1" l="1"/>
  <c r="K72" i="1"/>
  <c r="M72" i="1"/>
  <c r="F76" i="1"/>
  <c r="D76" i="1"/>
  <c r="J74" i="1" l="1"/>
  <c r="M73" i="1"/>
  <c r="K73" i="1"/>
  <c r="F77" i="1"/>
  <c r="D77" i="1"/>
  <c r="J75" i="1" l="1"/>
  <c r="M74" i="1"/>
  <c r="K74" i="1"/>
  <c r="F78" i="1"/>
  <c r="D78" i="1"/>
  <c r="J76" i="1" l="1"/>
  <c r="M75" i="1"/>
  <c r="K75" i="1"/>
  <c r="F79" i="1"/>
  <c r="D79" i="1"/>
  <c r="J77" i="1" l="1"/>
  <c r="M76" i="1"/>
  <c r="K76" i="1"/>
  <c r="F80" i="1"/>
  <c r="D80" i="1"/>
  <c r="J78" i="1" l="1"/>
  <c r="M77" i="1"/>
  <c r="K77" i="1"/>
  <c r="F81" i="1"/>
  <c r="D81" i="1"/>
  <c r="J79" i="1" l="1"/>
  <c r="M78" i="1"/>
  <c r="K78" i="1"/>
  <c r="F82" i="1"/>
  <c r="D82" i="1"/>
  <c r="J80" i="1" l="1"/>
  <c r="M79" i="1"/>
  <c r="K79" i="1"/>
  <c r="F83" i="1"/>
  <c r="D83" i="1"/>
  <c r="J81" i="1" l="1"/>
  <c r="M80" i="1"/>
  <c r="K80" i="1"/>
  <c r="F84" i="1"/>
  <c r="D84" i="1"/>
  <c r="J82" i="1" l="1"/>
  <c r="M81" i="1"/>
  <c r="K81" i="1"/>
  <c r="F85" i="1"/>
  <c r="D85" i="1"/>
  <c r="J83" i="1" l="1"/>
  <c r="M82" i="1"/>
  <c r="K82" i="1"/>
  <c r="F86" i="1"/>
  <c r="D86" i="1"/>
  <c r="J84" i="1" l="1"/>
  <c r="M83" i="1"/>
  <c r="K83" i="1"/>
  <c r="F87" i="1"/>
  <c r="D87" i="1"/>
  <c r="J85" i="1" l="1"/>
  <c r="K84" i="1"/>
  <c r="M84" i="1"/>
  <c r="F88" i="1"/>
  <c r="D88" i="1"/>
  <c r="J86" i="1" l="1"/>
  <c r="K85" i="1"/>
  <c r="M85" i="1"/>
  <c r="F89" i="1"/>
  <c r="D89" i="1"/>
  <c r="J87" i="1" l="1"/>
  <c r="M86" i="1"/>
  <c r="K86" i="1"/>
  <c r="F90" i="1"/>
  <c r="D90" i="1"/>
  <c r="J88" i="1" l="1"/>
  <c r="M87" i="1"/>
  <c r="K87" i="1"/>
  <c r="F91" i="1"/>
  <c r="D91" i="1"/>
  <c r="J89" i="1" l="1"/>
  <c r="M88" i="1"/>
  <c r="K88" i="1"/>
  <c r="F92" i="1"/>
  <c r="D92" i="1"/>
  <c r="J90" i="1" l="1"/>
  <c r="K89" i="1"/>
  <c r="M89" i="1"/>
  <c r="F93" i="1"/>
  <c r="D93" i="1"/>
  <c r="J91" i="1" l="1"/>
  <c r="M90" i="1"/>
  <c r="K90" i="1"/>
  <c r="F94" i="1"/>
  <c r="D94" i="1"/>
  <c r="J92" i="1" l="1"/>
  <c r="M91" i="1"/>
  <c r="K91" i="1"/>
  <c r="F95" i="1"/>
  <c r="D95" i="1"/>
  <c r="J93" i="1" l="1"/>
  <c r="M92" i="1"/>
  <c r="K92" i="1"/>
  <c r="F96" i="1"/>
  <c r="D96" i="1"/>
  <c r="J94" i="1" l="1"/>
  <c r="M93" i="1"/>
  <c r="K93" i="1"/>
  <c r="F97" i="1"/>
  <c r="D97" i="1"/>
  <c r="J95" i="1" l="1"/>
  <c r="M94" i="1"/>
  <c r="K94" i="1"/>
  <c r="F98" i="1"/>
  <c r="D98" i="1"/>
  <c r="J96" i="1" l="1"/>
  <c r="K95" i="1"/>
  <c r="M95" i="1"/>
  <c r="F99" i="1"/>
  <c r="D99" i="1"/>
  <c r="J97" i="1" l="1"/>
  <c r="M96" i="1"/>
  <c r="K96" i="1"/>
  <c r="F100" i="1"/>
  <c r="D100" i="1"/>
  <c r="J98" i="1" l="1"/>
  <c r="M97" i="1"/>
  <c r="K97" i="1"/>
  <c r="F101" i="1"/>
  <c r="D101" i="1"/>
  <c r="J99" i="1" l="1"/>
  <c r="M98" i="1"/>
  <c r="K98" i="1"/>
  <c r="F102" i="1"/>
  <c r="D102" i="1"/>
  <c r="J100" i="1" l="1"/>
  <c r="K99" i="1"/>
  <c r="M99" i="1"/>
  <c r="F103" i="1"/>
  <c r="D103" i="1"/>
  <c r="J101" i="1" l="1"/>
  <c r="M100" i="1"/>
  <c r="K100" i="1"/>
  <c r="F104" i="1"/>
  <c r="D104" i="1"/>
  <c r="J102" i="1" l="1"/>
  <c r="M101" i="1"/>
  <c r="K101" i="1"/>
  <c r="F105" i="1"/>
  <c r="D105" i="1"/>
  <c r="J103" i="1" l="1"/>
  <c r="M102" i="1"/>
  <c r="K102" i="1"/>
  <c r="F106" i="1"/>
  <c r="D106" i="1"/>
  <c r="J104" i="1" l="1"/>
  <c r="K103" i="1"/>
  <c r="M103" i="1"/>
  <c r="F107" i="1"/>
  <c r="D107" i="1"/>
  <c r="J105" i="1" l="1"/>
  <c r="M104" i="1"/>
  <c r="K104" i="1"/>
  <c r="J106" i="1" l="1"/>
  <c r="K105" i="1"/>
  <c r="M105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4" i="1"/>
  <c r="A12" i="1"/>
  <c r="H11" i="1"/>
  <c r="H12" i="1" s="1"/>
  <c r="F11" i="1"/>
  <c r="E11" i="1"/>
  <c r="E12" i="1" s="1"/>
  <c r="D11" i="1"/>
  <c r="D12" i="1" s="1"/>
  <c r="A11" i="1"/>
  <c r="T3" i="1"/>
  <c r="U3" i="1" s="1"/>
  <c r="M3" i="1"/>
  <c r="L3" i="1"/>
  <c r="K3" i="1"/>
  <c r="G3" i="1"/>
  <c r="E3" i="1"/>
  <c r="P11" i="1" l="1"/>
  <c r="W11" i="1" s="1"/>
  <c r="X11" i="1" s="1"/>
  <c r="F12" i="1"/>
  <c r="P12" i="1"/>
  <c r="Q12" i="1" s="1"/>
  <c r="R12" i="1" s="1"/>
  <c r="T12" i="1" s="1"/>
  <c r="J107" i="1"/>
  <c r="M106" i="1"/>
  <c r="K106" i="1"/>
  <c r="W12" i="1"/>
  <c r="X12" i="1" s="1"/>
  <c r="D13" i="1"/>
  <c r="D14" i="1"/>
  <c r="Q4" i="1"/>
  <c r="R4" i="1" s="1"/>
  <c r="O4" i="1"/>
  <c r="H13" i="1"/>
  <c r="H14" i="1"/>
  <c r="E13" i="1"/>
  <c r="E14" i="1"/>
  <c r="K11" i="1"/>
  <c r="L11" i="1" s="1"/>
  <c r="N11" i="1" s="1"/>
  <c r="K12" i="1"/>
  <c r="L12" i="1" s="1"/>
  <c r="N12" i="1" s="1"/>
  <c r="N3" i="1"/>
  <c r="O3" i="1" s="1"/>
  <c r="P3" i="1" s="1"/>
  <c r="Q11" i="1" l="1"/>
  <c r="R11" i="1" s="1"/>
  <c r="T11" i="1" s="1"/>
  <c r="F13" i="1"/>
  <c r="K13" i="1" s="1"/>
  <c r="F14" i="1"/>
  <c r="S12" i="1"/>
  <c r="U12" i="1" s="1"/>
  <c r="M107" i="1"/>
  <c r="K107" i="1"/>
  <c r="D15" i="1"/>
  <c r="S11" i="1"/>
  <c r="U11" i="1" s="1"/>
  <c r="H15" i="1"/>
  <c r="L13" i="1"/>
  <c r="N13" i="1" s="1"/>
  <c r="E15" i="1"/>
  <c r="Q3" i="1"/>
  <c r="R3" i="1" s="1"/>
  <c r="F15" i="1" l="1"/>
  <c r="K14" i="1"/>
  <c r="L14" i="1" s="1"/>
  <c r="N14" i="1" s="1"/>
  <c r="P14" i="1"/>
  <c r="P13" i="1"/>
  <c r="D16" i="1"/>
  <c r="H16" i="1"/>
  <c r="E16" i="1"/>
  <c r="Q13" i="1" l="1"/>
  <c r="W13" i="1"/>
  <c r="X13" i="1" s="1"/>
  <c r="F16" i="1"/>
  <c r="K15" i="1"/>
  <c r="L15" i="1" s="1"/>
  <c r="N15" i="1" s="1"/>
  <c r="P15" i="1"/>
  <c r="W14" i="1"/>
  <c r="X14" i="1" s="1"/>
  <c r="Q14" i="1"/>
  <c r="D17" i="1"/>
  <c r="H17" i="1"/>
  <c r="E17" i="1"/>
  <c r="P17" i="1" l="1"/>
  <c r="Q17" i="1" s="1"/>
  <c r="R17" i="1" s="1"/>
  <c r="T17" i="1" s="1"/>
  <c r="W15" i="1"/>
  <c r="X15" i="1" s="1"/>
  <c r="Q15" i="1"/>
  <c r="R13" i="1"/>
  <c r="T13" i="1" s="1"/>
  <c r="S13" i="1"/>
  <c r="U13" i="1" s="1"/>
  <c r="R14" i="1"/>
  <c r="T14" i="1" s="1"/>
  <c r="S14" i="1"/>
  <c r="U14" i="1" s="1"/>
  <c r="F17" i="1"/>
  <c r="K16" i="1"/>
  <c r="L16" i="1" s="1"/>
  <c r="N16" i="1" s="1"/>
  <c r="P16" i="1"/>
  <c r="D18" i="1"/>
  <c r="W17" i="1"/>
  <c r="X17" i="1" s="1"/>
  <c r="H18" i="1"/>
  <c r="E18" i="1"/>
  <c r="F18" i="1" l="1"/>
  <c r="P18" i="1" s="1"/>
  <c r="K17" i="1"/>
  <c r="L17" i="1" s="1"/>
  <c r="N17" i="1" s="1"/>
  <c r="R15" i="1"/>
  <c r="T15" i="1" s="1"/>
  <c r="S15" i="1"/>
  <c r="U15" i="1" s="1"/>
  <c r="Q16" i="1"/>
  <c r="W16" i="1"/>
  <c r="X16" i="1" s="1"/>
  <c r="S17" i="1"/>
  <c r="U17" i="1" s="1"/>
  <c r="D19" i="1"/>
  <c r="H19" i="1"/>
  <c r="E19" i="1"/>
  <c r="Q18" i="1" l="1"/>
  <c r="R18" i="1" s="1"/>
  <c r="T18" i="1" s="1"/>
  <c r="W18" i="1"/>
  <c r="X18" i="1" s="1"/>
  <c r="P19" i="1"/>
  <c r="Q19" i="1" s="1"/>
  <c r="R19" i="1" s="1"/>
  <c r="T19" i="1" s="1"/>
  <c r="R16" i="1"/>
  <c r="T16" i="1" s="1"/>
  <c r="S16" i="1"/>
  <c r="U16" i="1" s="1"/>
  <c r="F19" i="1"/>
  <c r="K18" i="1"/>
  <c r="L18" i="1" s="1"/>
  <c r="N18" i="1" s="1"/>
  <c r="S18" i="1" s="1"/>
  <c r="U18" i="1" s="1"/>
  <c r="D20" i="1"/>
  <c r="H20" i="1"/>
  <c r="E20" i="1"/>
  <c r="W19" i="1" l="1"/>
  <c r="X19" i="1" s="1"/>
  <c r="F20" i="1"/>
  <c r="K19" i="1"/>
  <c r="L19" i="1" s="1"/>
  <c r="N19" i="1" s="1"/>
  <c r="S19" i="1" s="1"/>
  <c r="U19" i="1" s="1"/>
  <c r="D21" i="1"/>
  <c r="H21" i="1"/>
  <c r="E21" i="1"/>
  <c r="F21" i="1" l="1"/>
  <c r="K20" i="1"/>
  <c r="L20" i="1" s="1"/>
  <c r="N20" i="1" s="1"/>
  <c r="P21" i="1"/>
  <c r="P20" i="1"/>
  <c r="D22" i="1"/>
  <c r="Q21" i="1"/>
  <c r="R21" i="1" s="1"/>
  <c r="T21" i="1" s="1"/>
  <c r="W21" i="1"/>
  <c r="X21" i="1" s="1"/>
  <c r="H22" i="1"/>
  <c r="E22" i="1"/>
  <c r="Q20" i="1" l="1"/>
  <c r="W20" i="1"/>
  <c r="X20" i="1" s="1"/>
  <c r="P22" i="1"/>
  <c r="Q22" i="1" s="1"/>
  <c r="R22" i="1" s="1"/>
  <c r="T22" i="1" s="1"/>
  <c r="F22" i="1"/>
  <c r="K21" i="1"/>
  <c r="L21" i="1" s="1"/>
  <c r="N21" i="1" s="1"/>
  <c r="S21" i="1" s="1"/>
  <c r="D23" i="1"/>
  <c r="W22" i="1"/>
  <c r="X22" i="1" s="1"/>
  <c r="H23" i="1"/>
  <c r="U21" i="1"/>
  <c r="E23" i="1"/>
  <c r="F23" i="1" l="1"/>
  <c r="K22" i="1"/>
  <c r="L22" i="1" s="1"/>
  <c r="N22" i="1" s="1"/>
  <c r="S22" i="1" s="1"/>
  <c r="U22" i="1" s="1"/>
  <c r="R20" i="1"/>
  <c r="T20" i="1" s="1"/>
  <c r="S20" i="1"/>
  <c r="U20" i="1" s="1"/>
  <c r="D24" i="1"/>
  <c r="H24" i="1"/>
  <c r="E24" i="1"/>
  <c r="F24" i="1" l="1"/>
  <c r="K23" i="1"/>
  <c r="L23" i="1" s="1"/>
  <c r="N23" i="1" s="1"/>
  <c r="P23" i="1"/>
  <c r="D25" i="1"/>
  <c r="H25" i="1"/>
  <c r="E25" i="1"/>
  <c r="W23" i="1" l="1"/>
  <c r="X23" i="1" s="1"/>
  <c r="Q23" i="1"/>
  <c r="P25" i="1"/>
  <c r="W25" i="1" s="1"/>
  <c r="X25" i="1" s="1"/>
  <c r="F25" i="1"/>
  <c r="K24" i="1"/>
  <c r="L24" i="1" s="1"/>
  <c r="N24" i="1" s="1"/>
  <c r="P24" i="1"/>
  <c r="D26" i="1"/>
  <c r="H26" i="1"/>
  <c r="E26" i="1"/>
  <c r="W24" i="1" l="1"/>
  <c r="X24" i="1" s="1"/>
  <c r="Q24" i="1"/>
  <c r="R24" i="1" s="1"/>
  <c r="T24" i="1" s="1"/>
  <c r="Q25" i="1"/>
  <c r="R25" i="1" s="1"/>
  <c r="T25" i="1" s="1"/>
  <c r="F26" i="1"/>
  <c r="K25" i="1"/>
  <c r="L25" i="1" s="1"/>
  <c r="N25" i="1" s="1"/>
  <c r="P26" i="1"/>
  <c r="W26" i="1" s="1"/>
  <c r="X26" i="1" s="1"/>
  <c r="R23" i="1"/>
  <c r="T23" i="1" s="1"/>
  <c r="S23" i="1"/>
  <c r="U23" i="1" s="1"/>
  <c r="S25" i="1"/>
  <c r="D27" i="1"/>
  <c r="Q26" i="1"/>
  <c r="R26" i="1" s="1"/>
  <c r="T26" i="1" s="1"/>
  <c r="H27" i="1"/>
  <c r="U25" i="1"/>
  <c r="E27" i="1"/>
  <c r="F27" i="1" l="1"/>
  <c r="K26" i="1"/>
  <c r="L26" i="1" s="1"/>
  <c r="N26" i="1" s="1"/>
  <c r="S26" i="1" s="1"/>
  <c r="P27" i="1"/>
  <c r="W27" i="1" s="1"/>
  <c r="X27" i="1" s="1"/>
  <c r="S24" i="1"/>
  <c r="U24" i="1" s="1"/>
  <c r="D28" i="1"/>
  <c r="H28" i="1"/>
  <c r="U26" i="1"/>
  <c r="E28" i="1"/>
  <c r="Q27" i="1" l="1"/>
  <c r="R27" i="1" s="1"/>
  <c r="T27" i="1" s="1"/>
  <c r="F28" i="1"/>
  <c r="K27" i="1"/>
  <c r="L27" i="1" s="1"/>
  <c r="N27" i="1" s="1"/>
  <c r="S27" i="1" s="1"/>
  <c r="U27" i="1" s="1"/>
  <c r="D29" i="1"/>
  <c r="H29" i="1"/>
  <c r="E29" i="1"/>
  <c r="F29" i="1" l="1"/>
  <c r="K28" i="1"/>
  <c r="L28" i="1" s="1"/>
  <c r="N28" i="1" s="1"/>
  <c r="P29" i="1"/>
  <c r="W29" i="1" s="1"/>
  <c r="X29" i="1" s="1"/>
  <c r="P28" i="1"/>
  <c r="Q29" i="1"/>
  <c r="R29" i="1" s="1"/>
  <c r="T29" i="1" s="1"/>
  <c r="D30" i="1"/>
  <c r="H30" i="1"/>
  <c r="E30" i="1"/>
  <c r="W28" i="1" l="1"/>
  <c r="X28" i="1" s="1"/>
  <c r="Q28" i="1"/>
  <c r="P30" i="1"/>
  <c r="W30" i="1" s="1"/>
  <c r="X30" i="1" s="1"/>
  <c r="F30" i="1"/>
  <c r="K29" i="1"/>
  <c r="L29" i="1" s="1"/>
  <c r="N29" i="1" s="1"/>
  <c r="S29" i="1"/>
  <c r="U29" i="1" s="1"/>
  <c r="D31" i="1"/>
  <c r="H31" i="1"/>
  <c r="E31" i="1"/>
  <c r="Q30" i="1" l="1"/>
  <c r="R30" i="1" s="1"/>
  <c r="T30" i="1" s="1"/>
  <c r="F31" i="1"/>
  <c r="K30" i="1"/>
  <c r="L30" i="1" s="1"/>
  <c r="N30" i="1" s="1"/>
  <c r="S30" i="1" s="1"/>
  <c r="U30" i="1" s="1"/>
  <c r="P31" i="1"/>
  <c r="Q31" i="1" s="1"/>
  <c r="R31" i="1" s="1"/>
  <c r="T31" i="1" s="1"/>
  <c r="R28" i="1"/>
  <c r="T28" i="1" s="1"/>
  <c r="S28" i="1"/>
  <c r="U28" i="1" s="1"/>
  <c r="W31" i="1"/>
  <c r="X31" i="1" s="1"/>
  <c r="D32" i="1"/>
  <c r="H32" i="1"/>
  <c r="E32" i="1"/>
  <c r="F32" i="1" l="1"/>
  <c r="K31" i="1"/>
  <c r="L31" i="1" s="1"/>
  <c r="N31" i="1" s="1"/>
  <c r="S31" i="1" s="1"/>
  <c r="U31" i="1" s="1"/>
  <c r="D33" i="1"/>
  <c r="H33" i="1"/>
  <c r="E33" i="1"/>
  <c r="F33" i="1" l="1"/>
  <c r="K32" i="1"/>
  <c r="L32" i="1" s="1"/>
  <c r="N32" i="1" s="1"/>
  <c r="P32" i="1"/>
  <c r="D34" i="1"/>
  <c r="H34" i="1"/>
  <c r="E34" i="1"/>
  <c r="W32" i="1" l="1"/>
  <c r="X32" i="1" s="1"/>
  <c r="Q32" i="1"/>
  <c r="R32" i="1" s="1"/>
  <c r="T32" i="1" s="1"/>
  <c r="S32" i="1"/>
  <c r="U32" i="1" s="1"/>
  <c r="F34" i="1"/>
  <c r="K34" i="1" s="1"/>
  <c r="K33" i="1"/>
  <c r="L33" i="1" s="1"/>
  <c r="N33" i="1" s="1"/>
  <c r="P34" i="1"/>
  <c r="Q34" i="1" s="1"/>
  <c r="R34" i="1" s="1"/>
  <c r="T34" i="1" s="1"/>
  <c r="P33" i="1"/>
  <c r="H36" i="1"/>
  <c r="P36" i="1" s="1"/>
  <c r="H35" i="1"/>
  <c r="P35" i="1" s="1"/>
  <c r="L34" i="1"/>
  <c r="N34" i="1" s="1"/>
  <c r="E36" i="1"/>
  <c r="W34" i="1" l="1"/>
  <c r="X34" i="1" s="1"/>
  <c r="W33" i="1"/>
  <c r="X33" i="1" s="1"/>
  <c r="Q33" i="1"/>
  <c r="R33" i="1" s="1"/>
  <c r="T33" i="1" s="1"/>
  <c r="S33" i="1"/>
  <c r="U33" i="1" s="1"/>
  <c r="Q35" i="1"/>
  <c r="R35" i="1" s="1"/>
  <c r="T35" i="1" s="1"/>
  <c r="W35" i="1"/>
  <c r="X35" i="1" s="1"/>
  <c r="Q36" i="1"/>
  <c r="R36" i="1" s="1"/>
  <c r="T36" i="1" s="1"/>
  <c r="W36" i="1"/>
  <c r="X36" i="1" s="1"/>
  <c r="S34" i="1"/>
  <c r="U34" i="1" s="1"/>
  <c r="H37" i="1"/>
  <c r="P37" i="1" s="1"/>
  <c r="L36" i="1"/>
  <c r="N36" i="1" s="1"/>
  <c r="S36" i="1" s="1"/>
  <c r="L35" i="1"/>
  <c r="N35" i="1" s="1"/>
  <c r="S35" i="1" s="1"/>
  <c r="E37" i="1"/>
  <c r="W37" i="1" l="1"/>
  <c r="X37" i="1" s="1"/>
  <c r="Q37" i="1"/>
  <c r="R37" i="1" s="1"/>
  <c r="T37" i="1" s="1"/>
  <c r="U35" i="1"/>
  <c r="H38" i="1"/>
  <c r="P38" i="1" s="1"/>
  <c r="L37" i="1"/>
  <c r="N37" i="1" s="1"/>
  <c r="S37" i="1" s="1"/>
  <c r="U36" i="1"/>
  <c r="E38" i="1"/>
  <c r="Q38" i="1" l="1"/>
  <c r="R38" i="1" s="1"/>
  <c r="T38" i="1" s="1"/>
  <c r="W38" i="1"/>
  <c r="X38" i="1" s="1"/>
  <c r="H39" i="1"/>
  <c r="P39" i="1" s="1"/>
  <c r="L38" i="1"/>
  <c r="N38" i="1" s="1"/>
  <c r="U37" i="1"/>
  <c r="E39" i="1"/>
  <c r="S38" i="1" l="1"/>
  <c r="W39" i="1"/>
  <c r="X39" i="1" s="1"/>
  <c r="Q39" i="1"/>
  <c r="R39" i="1" s="1"/>
  <c r="T39" i="1" s="1"/>
  <c r="H40" i="1"/>
  <c r="P40" i="1" s="1"/>
  <c r="L39" i="1"/>
  <c r="N39" i="1" s="1"/>
  <c r="S39" i="1" s="1"/>
  <c r="U38" i="1"/>
  <c r="E40" i="1"/>
  <c r="Q40" i="1" l="1"/>
  <c r="R40" i="1" s="1"/>
  <c r="T40" i="1" s="1"/>
  <c r="W40" i="1"/>
  <c r="X40" i="1" s="1"/>
  <c r="H41" i="1"/>
  <c r="P41" i="1" s="1"/>
  <c r="L40" i="1"/>
  <c r="N40" i="1" s="1"/>
  <c r="S40" i="1" s="1"/>
  <c r="U39" i="1"/>
  <c r="E41" i="1"/>
  <c r="W41" i="1" l="1"/>
  <c r="X41" i="1" s="1"/>
  <c r="Q41" i="1"/>
  <c r="R41" i="1" s="1"/>
  <c r="T41" i="1" s="1"/>
  <c r="H42" i="1"/>
  <c r="P42" i="1" s="1"/>
  <c r="L41" i="1"/>
  <c r="N41" i="1" s="1"/>
  <c r="S41" i="1" s="1"/>
  <c r="U40" i="1"/>
  <c r="E42" i="1"/>
  <c r="Q42" i="1" l="1"/>
  <c r="R42" i="1" s="1"/>
  <c r="T42" i="1" s="1"/>
  <c r="W42" i="1"/>
  <c r="X42" i="1" s="1"/>
  <c r="H43" i="1"/>
  <c r="P43" i="1" s="1"/>
  <c r="L42" i="1"/>
  <c r="N42" i="1" s="1"/>
  <c r="S42" i="1" s="1"/>
  <c r="U41" i="1"/>
  <c r="E43" i="1"/>
  <c r="Q43" i="1" l="1"/>
  <c r="R43" i="1" s="1"/>
  <c r="T43" i="1" s="1"/>
  <c r="W43" i="1"/>
  <c r="X43" i="1" s="1"/>
  <c r="H44" i="1"/>
  <c r="P44" i="1" s="1"/>
  <c r="L43" i="1"/>
  <c r="N43" i="1" s="1"/>
  <c r="S43" i="1" s="1"/>
  <c r="E44" i="1"/>
  <c r="U42" i="1"/>
  <c r="Q44" i="1" l="1"/>
  <c r="R44" i="1" s="1"/>
  <c r="T44" i="1" s="1"/>
  <c r="W44" i="1"/>
  <c r="X44" i="1" s="1"/>
  <c r="H45" i="1"/>
  <c r="P45" i="1" s="1"/>
  <c r="L44" i="1"/>
  <c r="N44" i="1" s="1"/>
  <c r="S44" i="1" s="1"/>
  <c r="U43" i="1"/>
  <c r="E45" i="1"/>
  <c r="W45" i="1" l="1"/>
  <c r="X45" i="1" s="1"/>
  <c r="Q45" i="1"/>
  <c r="R45" i="1" s="1"/>
  <c r="T45" i="1" s="1"/>
  <c r="H46" i="1"/>
  <c r="P46" i="1" s="1"/>
  <c r="L45" i="1"/>
  <c r="N45" i="1" s="1"/>
  <c r="S45" i="1" s="1"/>
  <c r="U44" i="1"/>
  <c r="E46" i="1"/>
  <c r="Q46" i="1" l="1"/>
  <c r="R46" i="1" s="1"/>
  <c r="T46" i="1" s="1"/>
  <c r="W46" i="1"/>
  <c r="X46" i="1" s="1"/>
  <c r="H47" i="1"/>
  <c r="P47" i="1" s="1"/>
  <c r="L46" i="1"/>
  <c r="N46" i="1" s="1"/>
  <c r="S46" i="1" s="1"/>
  <c r="U45" i="1"/>
  <c r="E47" i="1"/>
  <c r="W47" i="1" l="1"/>
  <c r="X47" i="1" s="1"/>
  <c r="Q47" i="1"/>
  <c r="R47" i="1" s="1"/>
  <c r="T47" i="1" s="1"/>
  <c r="H48" i="1"/>
  <c r="P48" i="1" s="1"/>
  <c r="L47" i="1"/>
  <c r="N47" i="1" s="1"/>
  <c r="S47" i="1" s="1"/>
  <c r="U46" i="1"/>
  <c r="E48" i="1"/>
  <c r="Q48" i="1" l="1"/>
  <c r="R48" i="1" s="1"/>
  <c r="T48" i="1" s="1"/>
  <c r="W48" i="1"/>
  <c r="X48" i="1" s="1"/>
  <c r="H49" i="1"/>
  <c r="P49" i="1" s="1"/>
  <c r="L48" i="1"/>
  <c r="N48" i="1" s="1"/>
  <c r="S48" i="1" s="1"/>
  <c r="U47" i="1"/>
  <c r="E49" i="1"/>
  <c r="Q49" i="1" l="1"/>
  <c r="R49" i="1" s="1"/>
  <c r="T49" i="1" s="1"/>
  <c r="W49" i="1"/>
  <c r="X49" i="1" s="1"/>
  <c r="H50" i="1"/>
  <c r="P50" i="1" s="1"/>
  <c r="L49" i="1"/>
  <c r="N49" i="1" s="1"/>
  <c r="S49" i="1" s="1"/>
  <c r="U48" i="1"/>
  <c r="E50" i="1"/>
  <c r="Q50" i="1" l="1"/>
  <c r="R50" i="1" s="1"/>
  <c r="T50" i="1" s="1"/>
  <c r="W50" i="1"/>
  <c r="X50" i="1" s="1"/>
  <c r="H51" i="1"/>
  <c r="P51" i="1" s="1"/>
  <c r="L50" i="1"/>
  <c r="N50" i="1" s="1"/>
  <c r="S50" i="1" s="1"/>
  <c r="U49" i="1"/>
  <c r="E51" i="1"/>
  <c r="W51" i="1" l="1"/>
  <c r="X51" i="1" s="1"/>
  <c r="Q51" i="1"/>
  <c r="R51" i="1" s="1"/>
  <c r="T51" i="1" s="1"/>
  <c r="H52" i="1"/>
  <c r="P52" i="1" s="1"/>
  <c r="L51" i="1"/>
  <c r="N51" i="1" s="1"/>
  <c r="S51" i="1" s="1"/>
  <c r="U50" i="1"/>
  <c r="E52" i="1"/>
  <c r="Q52" i="1" l="1"/>
  <c r="R52" i="1" s="1"/>
  <c r="T52" i="1" s="1"/>
  <c r="W52" i="1"/>
  <c r="X52" i="1" s="1"/>
  <c r="H53" i="1"/>
  <c r="P53" i="1" s="1"/>
  <c r="L52" i="1"/>
  <c r="N52" i="1" s="1"/>
  <c r="S52" i="1" s="1"/>
  <c r="U51" i="1"/>
  <c r="E53" i="1"/>
  <c r="Q53" i="1" l="1"/>
  <c r="R53" i="1" s="1"/>
  <c r="T53" i="1" s="1"/>
  <c r="W53" i="1"/>
  <c r="X53" i="1" s="1"/>
  <c r="H54" i="1"/>
  <c r="P54" i="1" s="1"/>
  <c r="L53" i="1"/>
  <c r="N53" i="1" s="1"/>
  <c r="S53" i="1" s="1"/>
  <c r="U52" i="1"/>
  <c r="E54" i="1"/>
  <c r="W54" i="1" l="1"/>
  <c r="X54" i="1" s="1"/>
  <c r="Q54" i="1"/>
  <c r="R54" i="1" s="1"/>
  <c r="T54" i="1" s="1"/>
  <c r="H55" i="1"/>
  <c r="P55" i="1" s="1"/>
  <c r="L54" i="1"/>
  <c r="N54" i="1" s="1"/>
  <c r="S54" i="1" s="1"/>
  <c r="U53" i="1"/>
  <c r="E55" i="1"/>
  <c r="W55" i="1" l="1"/>
  <c r="X55" i="1" s="1"/>
  <c r="Q55" i="1"/>
  <c r="R55" i="1" s="1"/>
  <c r="T55" i="1" s="1"/>
  <c r="H56" i="1"/>
  <c r="P56" i="1" s="1"/>
  <c r="L55" i="1"/>
  <c r="N55" i="1" s="1"/>
  <c r="S55" i="1" s="1"/>
  <c r="U54" i="1"/>
  <c r="E56" i="1"/>
  <c r="Q56" i="1" l="1"/>
  <c r="R56" i="1" s="1"/>
  <c r="T56" i="1" s="1"/>
  <c r="W56" i="1"/>
  <c r="X56" i="1" s="1"/>
  <c r="H57" i="1"/>
  <c r="P57" i="1" s="1"/>
  <c r="L56" i="1"/>
  <c r="N56" i="1" s="1"/>
  <c r="S56" i="1" s="1"/>
  <c r="E57" i="1"/>
  <c r="U55" i="1"/>
  <c r="W57" i="1" l="1"/>
  <c r="X57" i="1" s="1"/>
  <c r="Q57" i="1"/>
  <c r="R57" i="1" s="1"/>
  <c r="T57" i="1" s="1"/>
  <c r="H58" i="1"/>
  <c r="P58" i="1" s="1"/>
  <c r="L57" i="1"/>
  <c r="N57" i="1" s="1"/>
  <c r="S57" i="1" s="1"/>
  <c r="U56" i="1"/>
  <c r="E58" i="1"/>
  <c r="Q58" i="1" l="1"/>
  <c r="R58" i="1" s="1"/>
  <c r="T58" i="1" s="1"/>
  <c r="W58" i="1"/>
  <c r="X58" i="1" s="1"/>
  <c r="H59" i="1"/>
  <c r="P59" i="1" s="1"/>
  <c r="L58" i="1"/>
  <c r="N58" i="1" s="1"/>
  <c r="S58" i="1" s="1"/>
  <c r="U57" i="1"/>
  <c r="E59" i="1"/>
  <c r="Q59" i="1" l="1"/>
  <c r="R59" i="1" s="1"/>
  <c r="T59" i="1" s="1"/>
  <c r="W59" i="1"/>
  <c r="X59" i="1" s="1"/>
  <c r="H60" i="1"/>
  <c r="P60" i="1" s="1"/>
  <c r="L59" i="1"/>
  <c r="N59" i="1" s="1"/>
  <c r="S59" i="1" s="1"/>
  <c r="U58" i="1"/>
  <c r="E60" i="1"/>
  <c r="W60" i="1" l="1"/>
  <c r="X60" i="1" s="1"/>
  <c r="Q60" i="1"/>
  <c r="R60" i="1" s="1"/>
  <c r="T60" i="1" s="1"/>
  <c r="H61" i="1"/>
  <c r="P61" i="1" s="1"/>
  <c r="L60" i="1"/>
  <c r="N60" i="1" s="1"/>
  <c r="S60" i="1" s="1"/>
  <c r="U59" i="1"/>
  <c r="E61" i="1"/>
  <c r="Q61" i="1" l="1"/>
  <c r="R61" i="1" s="1"/>
  <c r="T61" i="1" s="1"/>
  <c r="W61" i="1"/>
  <c r="X61" i="1" s="1"/>
  <c r="H62" i="1"/>
  <c r="P62" i="1" s="1"/>
  <c r="L61" i="1"/>
  <c r="N61" i="1" s="1"/>
  <c r="S61" i="1" s="1"/>
  <c r="E62" i="1"/>
  <c r="U60" i="1"/>
  <c r="W62" i="1" l="1"/>
  <c r="X62" i="1" s="1"/>
  <c r="Q62" i="1"/>
  <c r="R62" i="1" s="1"/>
  <c r="T62" i="1" s="1"/>
  <c r="H63" i="1"/>
  <c r="P63" i="1" s="1"/>
  <c r="L62" i="1"/>
  <c r="N62" i="1" s="1"/>
  <c r="S62" i="1" s="1"/>
  <c r="U61" i="1"/>
  <c r="E63" i="1"/>
  <c r="W63" i="1" l="1"/>
  <c r="X63" i="1" s="1"/>
  <c r="Q63" i="1"/>
  <c r="R63" i="1" s="1"/>
  <c r="T63" i="1" s="1"/>
  <c r="H64" i="1"/>
  <c r="P64" i="1" s="1"/>
  <c r="L63" i="1"/>
  <c r="N63" i="1" s="1"/>
  <c r="S63" i="1" s="1"/>
  <c r="U62" i="1"/>
  <c r="E64" i="1"/>
  <c r="Q64" i="1" l="1"/>
  <c r="R64" i="1" s="1"/>
  <c r="T64" i="1" s="1"/>
  <c r="W64" i="1"/>
  <c r="X64" i="1" s="1"/>
  <c r="H65" i="1"/>
  <c r="P65" i="1" s="1"/>
  <c r="L64" i="1"/>
  <c r="N64" i="1" s="1"/>
  <c r="S64" i="1" s="1"/>
  <c r="U63" i="1"/>
  <c r="E65" i="1"/>
  <c r="W65" i="1" l="1"/>
  <c r="X65" i="1" s="1"/>
  <c r="Q65" i="1"/>
  <c r="R65" i="1" s="1"/>
  <c r="T65" i="1" s="1"/>
  <c r="H66" i="1"/>
  <c r="P66" i="1" s="1"/>
  <c r="L65" i="1"/>
  <c r="N65" i="1" s="1"/>
  <c r="S65" i="1" s="1"/>
  <c r="U64" i="1"/>
  <c r="E66" i="1"/>
  <c r="Q66" i="1" l="1"/>
  <c r="R66" i="1" s="1"/>
  <c r="T66" i="1" s="1"/>
  <c r="W66" i="1"/>
  <c r="X66" i="1" s="1"/>
  <c r="H67" i="1"/>
  <c r="P67" i="1" s="1"/>
  <c r="L66" i="1"/>
  <c r="N66" i="1" s="1"/>
  <c r="S66" i="1" s="1"/>
  <c r="U65" i="1"/>
  <c r="E67" i="1"/>
  <c r="W67" i="1" l="1"/>
  <c r="X67" i="1" s="1"/>
  <c r="Q67" i="1"/>
  <c r="R67" i="1" s="1"/>
  <c r="T67" i="1" s="1"/>
  <c r="H68" i="1"/>
  <c r="P68" i="1" s="1"/>
  <c r="L67" i="1"/>
  <c r="N67" i="1" s="1"/>
  <c r="S67" i="1" s="1"/>
  <c r="E68" i="1"/>
  <c r="U66" i="1"/>
  <c r="Q68" i="1" l="1"/>
  <c r="R68" i="1" s="1"/>
  <c r="T68" i="1" s="1"/>
  <c r="W68" i="1"/>
  <c r="X68" i="1" s="1"/>
  <c r="H69" i="1"/>
  <c r="P69" i="1" s="1"/>
  <c r="L68" i="1"/>
  <c r="N68" i="1" s="1"/>
  <c r="S68" i="1" s="1"/>
  <c r="U67" i="1"/>
  <c r="E69" i="1"/>
  <c r="W69" i="1" l="1"/>
  <c r="X69" i="1" s="1"/>
  <c r="Q69" i="1"/>
  <c r="R69" i="1" s="1"/>
  <c r="T69" i="1" s="1"/>
  <c r="H70" i="1"/>
  <c r="P70" i="1" s="1"/>
  <c r="L69" i="1"/>
  <c r="N69" i="1" s="1"/>
  <c r="S69" i="1" s="1"/>
  <c r="U68" i="1"/>
  <c r="E70" i="1"/>
  <c r="W70" i="1" l="1"/>
  <c r="X70" i="1" s="1"/>
  <c r="Q70" i="1"/>
  <c r="R70" i="1" s="1"/>
  <c r="T70" i="1" s="1"/>
  <c r="H71" i="1"/>
  <c r="P71" i="1" s="1"/>
  <c r="L70" i="1"/>
  <c r="N70" i="1" s="1"/>
  <c r="S70" i="1" s="1"/>
  <c r="E71" i="1"/>
  <c r="U69" i="1"/>
  <c r="W71" i="1" l="1"/>
  <c r="X71" i="1" s="1"/>
  <c r="Q71" i="1"/>
  <c r="R71" i="1" s="1"/>
  <c r="T71" i="1" s="1"/>
  <c r="H72" i="1"/>
  <c r="P72" i="1" s="1"/>
  <c r="L71" i="1"/>
  <c r="N71" i="1" s="1"/>
  <c r="S71" i="1" s="1"/>
  <c r="U70" i="1"/>
  <c r="E72" i="1"/>
  <c r="Q72" i="1" l="1"/>
  <c r="R72" i="1" s="1"/>
  <c r="T72" i="1" s="1"/>
  <c r="W72" i="1"/>
  <c r="X72" i="1" s="1"/>
  <c r="H73" i="1"/>
  <c r="P73" i="1" s="1"/>
  <c r="L72" i="1"/>
  <c r="N72" i="1" s="1"/>
  <c r="S72" i="1" s="1"/>
  <c r="U71" i="1"/>
  <c r="E73" i="1"/>
  <c r="Q73" i="1" l="1"/>
  <c r="R73" i="1" s="1"/>
  <c r="T73" i="1" s="1"/>
  <c r="W73" i="1"/>
  <c r="X73" i="1" s="1"/>
  <c r="H74" i="1"/>
  <c r="P74" i="1" s="1"/>
  <c r="L73" i="1"/>
  <c r="N73" i="1" s="1"/>
  <c r="S73" i="1" s="1"/>
  <c r="U72" i="1"/>
  <c r="E74" i="1"/>
  <c r="W74" i="1" l="1"/>
  <c r="X74" i="1" s="1"/>
  <c r="Q74" i="1"/>
  <c r="R74" i="1" s="1"/>
  <c r="T74" i="1" s="1"/>
  <c r="H75" i="1"/>
  <c r="P75" i="1" s="1"/>
  <c r="L74" i="1"/>
  <c r="N74" i="1" s="1"/>
  <c r="S74" i="1" s="1"/>
  <c r="U73" i="1"/>
  <c r="E75" i="1"/>
  <c r="Q75" i="1" l="1"/>
  <c r="R75" i="1" s="1"/>
  <c r="T75" i="1" s="1"/>
  <c r="W75" i="1"/>
  <c r="X75" i="1" s="1"/>
  <c r="H76" i="1"/>
  <c r="P76" i="1" s="1"/>
  <c r="L75" i="1"/>
  <c r="N75" i="1" s="1"/>
  <c r="S75" i="1" s="1"/>
  <c r="U74" i="1"/>
  <c r="E76" i="1"/>
  <c r="Q76" i="1" l="1"/>
  <c r="R76" i="1" s="1"/>
  <c r="T76" i="1" s="1"/>
  <c r="W76" i="1"/>
  <c r="X76" i="1" s="1"/>
  <c r="H77" i="1"/>
  <c r="P77" i="1" s="1"/>
  <c r="L76" i="1"/>
  <c r="N76" i="1" s="1"/>
  <c r="S76" i="1" s="1"/>
  <c r="U75" i="1"/>
  <c r="E77" i="1"/>
  <c r="W77" i="1" l="1"/>
  <c r="X77" i="1" s="1"/>
  <c r="Q77" i="1"/>
  <c r="R77" i="1" s="1"/>
  <c r="T77" i="1" s="1"/>
  <c r="H78" i="1"/>
  <c r="P78" i="1" s="1"/>
  <c r="L77" i="1"/>
  <c r="N77" i="1" s="1"/>
  <c r="S77" i="1" s="1"/>
  <c r="U76" i="1"/>
  <c r="E78" i="1"/>
  <c r="Q78" i="1" l="1"/>
  <c r="R78" i="1" s="1"/>
  <c r="T78" i="1" s="1"/>
  <c r="W78" i="1"/>
  <c r="X78" i="1" s="1"/>
  <c r="H79" i="1"/>
  <c r="P79" i="1" s="1"/>
  <c r="L78" i="1"/>
  <c r="N78" i="1" s="1"/>
  <c r="S78" i="1" s="1"/>
  <c r="E79" i="1"/>
  <c r="U77" i="1"/>
  <c r="Q79" i="1" l="1"/>
  <c r="R79" i="1" s="1"/>
  <c r="T79" i="1" s="1"/>
  <c r="W79" i="1"/>
  <c r="X79" i="1" s="1"/>
  <c r="H80" i="1"/>
  <c r="P80" i="1" s="1"/>
  <c r="L79" i="1"/>
  <c r="N79" i="1" s="1"/>
  <c r="S79" i="1" s="1"/>
  <c r="U78" i="1"/>
  <c r="E80" i="1"/>
  <c r="W80" i="1" l="1"/>
  <c r="X80" i="1" s="1"/>
  <c r="Q80" i="1"/>
  <c r="R80" i="1" s="1"/>
  <c r="T80" i="1" s="1"/>
  <c r="H81" i="1"/>
  <c r="P81" i="1" s="1"/>
  <c r="L80" i="1"/>
  <c r="N80" i="1" s="1"/>
  <c r="S80" i="1" s="1"/>
  <c r="U79" i="1"/>
  <c r="E81" i="1"/>
  <c r="W81" i="1" l="1"/>
  <c r="X81" i="1" s="1"/>
  <c r="Q81" i="1"/>
  <c r="R81" i="1" s="1"/>
  <c r="T81" i="1" s="1"/>
  <c r="H82" i="1"/>
  <c r="P82" i="1" s="1"/>
  <c r="L81" i="1"/>
  <c r="N81" i="1" s="1"/>
  <c r="S81" i="1" s="1"/>
  <c r="U80" i="1"/>
  <c r="E82" i="1"/>
  <c r="W82" i="1" l="1"/>
  <c r="X82" i="1" s="1"/>
  <c r="Q82" i="1"/>
  <c r="R82" i="1" s="1"/>
  <c r="T82" i="1" s="1"/>
  <c r="H83" i="1"/>
  <c r="P83" i="1" s="1"/>
  <c r="L82" i="1"/>
  <c r="N82" i="1" s="1"/>
  <c r="S82" i="1" s="1"/>
  <c r="U81" i="1"/>
  <c r="E83" i="1"/>
  <c r="W83" i="1" l="1"/>
  <c r="X83" i="1" s="1"/>
  <c r="Q83" i="1"/>
  <c r="R83" i="1" s="1"/>
  <c r="T83" i="1" s="1"/>
  <c r="H84" i="1"/>
  <c r="P84" i="1" s="1"/>
  <c r="L83" i="1"/>
  <c r="N83" i="1" s="1"/>
  <c r="S83" i="1" s="1"/>
  <c r="E84" i="1"/>
  <c r="U82" i="1"/>
  <c r="Q84" i="1" l="1"/>
  <c r="R84" i="1" s="1"/>
  <c r="T84" i="1" s="1"/>
  <c r="W84" i="1"/>
  <c r="X84" i="1" s="1"/>
  <c r="H85" i="1"/>
  <c r="P85" i="1" s="1"/>
  <c r="L84" i="1"/>
  <c r="N84" i="1" s="1"/>
  <c r="S84" i="1" s="1"/>
  <c r="U83" i="1"/>
  <c r="E85" i="1"/>
  <c r="Q85" i="1" l="1"/>
  <c r="R85" i="1" s="1"/>
  <c r="T85" i="1" s="1"/>
  <c r="W85" i="1"/>
  <c r="X85" i="1" s="1"/>
  <c r="H86" i="1"/>
  <c r="P86" i="1" s="1"/>
  <c r="L85" i="1"/>
  <c r="N85" i="1" s="1"/>
  <c r="S85" i="1" s="1"/>
  <c r="E86" i="1"/>
  <c r="U84" i="1"/>
  <c r="Q86" i="1" l="1"/>
  <c r="R86" i="1" s="1"/>
  <c r="T86" i="1" s="1"/>
  <c r="W86" i="1"/>
  <c r="X86" i="1" s="1"/>
  <c r="H87" i="1"/>
  <c r="P87" i="1" s="1"/>
  <c r="L86" i="1"/>
  <c r="N86" i="1" s="1"/>
  <c r="S86" i="1" s="1"/>
  <c r="U85" i="1"/>
  <c r="E87" i="1"/>
  <c r="Q87" i="1" l="1"/>
  <c r="R87" i="1" s="1"/>
  <c r="T87" i="1" s="1"/>
  <c r="W87" i="1"/>
  <c r="X87" i="1" s="1"/>
  <c r="H88" i="1"/>
  <c r="P88" i="1" s="1"/>
  <c r="L87" i="1"/>
  <c r="N87" i="1" s="1"/>
  <c r="S87" i="1" s="1"/>
  <c r="E88" i="1"/>
  <c r="U86" i="1"/>
  <c r="W88" i="1" l="1"/>
  <c r="X88" i="1" s="1"/>
  <c r="Q88" i="1"/>
  <c r="R88" i="1" s="1"/>
  <c r="T88" i="1" s="1"/>
  <c r="H89" i="1"/>
  <c r="P89" i="1" s="1"/>
  <c r="L88" i="1"/>
  <c r="N88" i="1" s="1"/>
  <c r="S88" i="1" s="1"/>
  <c r="U87" i="1"/>
  <c r="E89" i="1"/>
  <c r="W89" i="1" l="1"/>
  <c r="X89" i="1" s="1"/>
  <c r="Q89" i="1"/>
  <c r="R89" i="1" s="1"/>
  <c r="T89" i="1" s="1"/>
  <c r="H90" i="1"/>
  <c r="P90" i="1" s="1"/>
  <c r="L89" i="1"/>
  <c r="N89" i="1" s="1"/>
  <c r="S89" i="1" s="1"/>
  <c r="E90" i="1"/>
  <c r="U88" i="1"/>
  <c r="Q90" i="1" l="1"/>
  <c r="R90" i="1" s="1"/>
  <c r="T90" i="1" s="1"/>
  <c r="W90" i="1"/>
  <c r="X90" i="1" s="1"/>
  <c r="H91" i="1"/>
  <c r="P91" i="1" s="1"/>
  <c r="L90" i="1"/>
  <c r="N90" i="1" s="1"/>
  <c r="S90" i="1" s="1"/>
  <c r="U89" i="1"/>
  <c r="E91" i="1"/>
  <c r="Q91" i="1" l="1"/>
  <c r="R91" i="1" s="1"/>
  <c r="T91" i="1" s="1"/>
  <c r="W91" i="1"/>
  <c r="X91" i="1" s="1"/>
  <c r="H92" i="1"/>
  <c r="P92" i="1" s="1"/>
  <c r="L91" i="1"/>
  <c r="N91" i="1" s="1"/>
  <c r="S91" i="1" s="1"/>
  <c r="E92" i="1"/>
  <c r="U90" i="1"/>
  <c r="Q92" i="1" l="1"/>
  <c r="R92" i="1" s="1"/>
  <c r="T92" i="1" s="1"/>
  <c r="W92" i="1"/>
  <c r="X92" i="1" s="1"/>
  <c r="H93" i="1"/>
  <c r="P93" i="1" s="1"/>
  <c r="L92" i="1"/>
  <c r="N92" i="1" s="1"/>
  <c r="S92" i="1" s="1"/>
  <c r="U91" i="1"/>
  <c r="E93" i="1"/>
  <c r="W93" i="1" l="1"/>
  <c r="X93" i="1" s="1"/>
  <c r="Q93" i="1"/>
  <c r="R93" i="1" s="1"/>
  <c r="T93" i="1" s="1"/>
  <c r="H94" i="1"/>
  <c r="P94" i="1" s="1"/>
  <c r="L93" i="1"/>
  <c r="N93" i="1" s="1"/>
  <c r="S93" i="1" s="1"/>
  <c r="E94" i="1"/>
  <c r="U92" i="1"/>
  <c r="W94" i="1" l="1"/>
  <c r="X94" i="1" s="1"/>
  <c r="Q94" i="1"/>
  <c r="R94" i="1" s="1"/>
  <c r="T94" i="1" s="1"/>
  <c r="H95" i="1"/>
  <c r="P95" i="1" s="1"/>
  <c r="L94" i="1"/>
  <c r="N94" i="1" s="1"/>
  <c r="S94" i="1" s="1"/>
  <c r="U93" i="1"/>
  <c r="E95" i="1"/>
  <c r="W95" i="1" l="1"/>
  <c r="X95" i="1" s="1"/>
  <c r="Q95" i="1"/>
  <c r="R95" i="1" s="1"/>
  <c r="T95" i="1" s="1"/>
  <c r="H96" i="1"/>
  <c r="P96" i="1" s="1"/>
  <c r="L95" i="1"/>
  <c r="N95" i="1" s="1"/>
  <c r="S95" i="1" s="1"/>
  <c r="E96" i="1"/>
  <c r="U94" i="1"/>
  <c r="W96" i="1" l="1"/>
  <c r="X96" i="1" s="1"/>
  <c r="Q96" i="1"/>
  <c r="R96" i="1" s="1"/>
  <c r="T96" i="1" s="1"/>
  <c r="H97" i="1"/>
  <c r="P97" i="1" s="1"/>
  <c r="L96" i="1"/>
  <c r="N96" i="1" s="1"/>
  <c r="S96" i="1" s="1"/>
  <c r="U95" i="1"/>
  <c r="E97" i="1"/>
  <c r="W97" i="1" l="1"/>
  <c r="X97" i="1" s="1"/>
  <c r="Q97" i="1"/>
  <c r="R97" i="1" s="1"/>
  <c r="T97" i="1" s="1"/>
  <c r="H98" i="1"/>
  <c r="P98" i="1" s="1"/>
  <c r="L97" i="1"/>
  <c r="N97" i="1" s="1"/>
  <c r="S97" i="1" s="1"/>
  <c r="E98" i="1"/>
  <c r="U96" i="1"/>
  <c r="W98" i="1" l="1"/>
  <c r="X98" i="1" s="1"/>
  <c r="Q98" i="1"/>
  <c r="R98" i="1" s="1"/>
  <c r="T98" i="1" s="1"/>
  <c r="H99" i="1"/>
  <c r="P99" i="1" s="1"/>
  <c r="L98" i="1"/>
  <c r="N98" i="1" s="1"/>
  <c r="S98" i="1" s="1"/>
  <c r="U97" i="1"/>
  <c r="E99" i="1"/>
  <c r="W99" i="1" l="1"/>
  <c r="X99" i="1" s="1"/>
  <c r="Q99" i="1"/>
  <c r="R99" i="1" s="1"/>
  <c r="T99" i="1" s="1"/>
  <c r="H100" i="1"/>
  <c r="P100" i="1" s="1"/>
  <c r="L99" i="1"/>
  <c r="N99" i="1" s="1"/>
  <c r="S99" i="1" s="1"/>
  <c r="E100" i="1"/>
  <c r="U98" i="1"/>
  <c r="Q100" i="1" l="1"/>
  <c r="R100" i="1" s="1"/>
  <c r="T100" i="1" s="1"/>
  <c r="W100" i="1"/>
  <c r="X100" i="1" s="1"/>
  <c r="H101" i="1"/>
  <c r="P101" i="1" s="1"/>
  <c r="L100" i="1"/>
  <c r="N100" i="1" s="1"/>
  <c r="S100" i="1" s="1"/>
  <c r="U99" i="1"/>
  <c r="E101" i="1"/>
  <c r="W101" i="1" l="1"/>
  <c r="X101" i="1" s="1"/>
  <c r="Q101" i="1"/>
  <c r="R101" i="1" s="1"/>
  <c r="T101" i="1" s="1"/>
  <c r="H102" i="1"/>
  <c r="P102" i="1" s="1"/>
  <c r="L101" i="1"/>
  <c r="N101" i="1" s="1"/>
  <c r="S101" i="1" s="1"/>
  <c r="E102" i="1"/>
  <c r="U100" i="1"/>
  <c r="W102" i="1" l="1"/>
  <c r="X102" i="1" s="1"/>
  <c r="Q102" i="1"/>
  <c r="R102" i="1" s="1"/>
  <c r="T102" i="1" s="1"/>
  <c r="H103" i="1"/>
  <c r="P103" i="1" s="1"/>
  <c r="L102" i="1"/>
  <c r="N102" i="1" s="1"/>
  <c r="S102" i="1" s="1"/>
  <c r="U101" i="1"/>
  <c r="E103" i="1"/>
  <c r="Q103" i="1" l="1"/>
  <c r="R103" i="1" s="1"/>
  <c r="T103" i="1" s="1"/>
  <c r="W103" i="1"/>
  <c r="X103" i="1" s="1"/>
  <c r="H104" i="1"/>
  <c r="P104" i="1" s="1"/>
  <c r="L103" i="1"/>
  <c r="N103" i="1" s="1"/>
  <c r="S103" i="1" s="1"/>
  <c r="E104" i="1"/>
  <c r="U102" i="1"/>
  <c r="W104" i="1" l="1"/>
  <c r="X104" i="1" s="1"/>
  <c r="Q104" i="1"/>
  <c r="R104" i="1" s="1"/>
  <c r="T104" i="1" s="1"/>
  <c r="H105" i="1"/>
  <c r="P105" i="1" s="1"/>
  <c r="L104" i="1"/>
  <c r="N104" i="1" s="1"/>
  <c r="S104" i="1" s="1"/>
  <c r="U103" i="1"/>
  <c r="E105" i="1"/>
  <c r="W105" i="1" l="1"/>
  <c r="X105" i="1" s="1"/>
  <c r="Q105" i="1"/>
  <c r="R105" i="1" s="1"/>
  <c r="T105" i="1" s="1"/>
  <c r="H106" i="1"/>
  <c r="P106" i="1" s="1"/>
  <c r="L105" i="1"/>
  <c r="N105" i="1" s="1"/>
  <c r="S105" i="1" s="1"/>
  <c r="E106" i="1"/>
  <c r="U104" i="1"/>
  <c r="Q106" i="1" l="1"/>
  <c r="R106" i="1" s="1"/>
  <c r="T106" i="1" s="1"/>
  <c r="W106" i="1"/>
  <c r="X106" i="1" s="1"/>
  <c r="H107" i="1"/>
  <c r="P107" i="1" s="1"/>
  <c r="L106" i="1"/>
  <c r="N106" i="1" s="1"/>
  <c r="S106" i="1" s="1"/>
  <c r="U105" i="1"/>
  <c r="E107" i="1"/>
  <c r="Q107" i="1" l="1"/>
  <c r="R107" i="1" s="1"/>
  <c r="T107" i="1" s="1"/>
  <c r="W107" i="1"/>
  <c r="X107" i="1" s="1"/>
  <c r="X108" i="1" s="1"/>
  <c r="L107" i="1"/>
  <c r="N107" i="1" s="1"/>
  <c r="S107" i="1" s="1"/>
  <c r="U106" i="1"/>
  <c r="T108" i="1" l="1"/>
  <c r="U107" i="1"/>
  <c r="U108" i="1" s="1"/>
</calcChain>
</file>

<file path=xl/comments1.xml><?xml version="1.0" encoding="utf-8"?>
<comments xmlns="http://schemas.openxmlformats.org/spreadsheetml/2006/main">
  <authors>
    <author>AberaChala</author>
  </authors>
  <commentList>
    <comment ref="O10" authorId="0" shapeId="0">
      <text>
        <r>
          <rPr>
            <b/>
            <sz val="9"/>
            <color indexed="81"/>
            <rFont val="Tahoma"/>
            <family val="2"/>
          </rPr>
          <t>AberaChala:</t>
        </r>
        <r>
          <rPr>
            <sz val="9"/>
            <color indexed="81"/>
            <rFont val="Tahoma"/>
            <family val="2"/>
          </rPr>
          <t xml:space="preserve">
Bank top width</t>
        </r>
      </text>
    </comment>
  </commentList>
</comments>
</file>

<file path=xl/sharedStrings.xml><?xml version="1.0" encoding="utf-8"?>
<sst xmlns="http://schemas.openxmlformats.org/spreadsheetml/2006/main" count="111" uniqueCount="93">
  <si>
    <t>Canal</t>
  </si>
  <si>
    <t xml:space="preserve">Chainage 
(m)
</t>
  </si>
  <si>
    <t>Q (m3/s)</t>
  </si>
  <si>
    <t>n</t>
  </si>
  <si>
    <t>s</t>
  </si>
  <si>
    <t>b</t>
  </si>
  <si>
    <t>m</t>
  </si>
  <si>
    <t>d</t>
  </si>
  <si>
    <t>b/d</t>
  </si>
  <si>
    <t>Remark</t>
  </si>
  <si>
    <t>Anet (ha)</t>
  </si>
  <si>
    <t>SC2</t>
  </si>
  <si>
    <t>P.Dis (m)</t>
  </si>
  <si>
    <t>b (m)</t>
  </si>
  <si>
    <t>d (m)</t>
  </si>
  <si>
    <t>S (m/m)</t>
  </si>
  <si>
    <t>FB (m)</t>
  </si>
  <si>
    <t>CBL (m)</t>
  </si>
  <si>
    <t>FSL (m)</t>
  </si>
  <si>
    <t>EML (m)</t>
  </si>
  <si>
    <t>Cut Dep.(m)</t>
  </si>
  <si>
    <t>Fill Dep.(m)</t>
  </si>
  <si>
    <t>Start of canal</t>
  </si>
  <si>
    <t>End of canal</t>
  </si>
  <si>
    <t>Cum.Dis (m)</t>
  </si>
  <si>
    <t>OGL (m)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</si>
  <si>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cut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</si>
  <si>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fill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</si>
  <si>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Lining thickness, m</t>
  </si>
  <si>
    <t>Total lining length, L (m)</t>
  </si>
  <si>
    <t>lining Volume, (m3)</t>
  </si>
  <si>
    <t xml:space="preserve"> </t>
  </si>
  <si>
    <r>
      <t>A</t>
    </r>
    <r>
      <rPr>
        <b/>
        <vertAlign val="subscript"/>
        <sz val="11"/>
        <color theme="1"/>
        <rFont val="Calibri"/>
        <family val="2"/>
        <scheme val="minor"/>
      </rPr>
      <t>cut</t>
    </r>
    <r>
      <rPr>
        <b/>
        <sz val="11"/>
        <color theme="1"/>
        <rFont val="Calibri"/>
        <family val="2"/>
        <scheme val="minor"/>
      </rPr>
      <t xml:space="preserve">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</si>
  <si>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fill</t>
    </r>
    <r>
      <rPr>
        <b/>
        <sz val="11"/>
        <color theme="1"/>
        <rFont val="Calibri"/>
        <family val="2"/>
        <scheme val="minor"/>
      </rPr>
      <t xml:space="preserve">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</si>
  <si>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calc</t>
    </r>
    <r>
      <rPr>
        <b/>
        <sz val="10"/>
        <color theme="1"/>
        <rFont val="Calibri"/>
        <family val="2"/>
        <scheme val="minor"/>
      </rPr>
      <t xml:space="preserve"> (m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/s)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</si>
  <si>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calc</t>
    </r>
    <r>
      <rPr>
        <b/>
        <sz val="10"/>
        <color theme="1"/>
        <rFont val="Calibri"/>
        <family val="2"/>
        <scheme val="minor"/>
      </rPr>
      <t xml:space="preserve"> -Q</t>
    </r>
    <r>
      <rPr>
        <b/>
        <vertAlign val="subscript"/>
        <sz val="10"/>
        <color theme="1"/>
        <rFont val="Calibri"/>
        <family val="2"/>
        <scheme val="minor"/>
      </rPr>
      <t>reqd</t>
    </r>
  </si>
  <si>
    <t>Fb (m)</t>
  </si>
  <si>
    <t>D (m)</t>
  </si>
  <si>
    <t>T (m)</t>
  </si>
  <si>
    <t>B (m)</t>
  </si>
  <si>
    <t>V (m/s)</t>
  </si>
  <si>
    <t>R (m)</t>
  </si>
  <si>
    <t>P (m)</t>
  </si>
  <si>
    <r>
      <t>A</t>
    </r>
    <r>
      <rPr>
        <b/>
        <vertAlign val="subscript"/>
        <sz val="10"/>
        <color theme="1"/>
        <rFont val="Calibri"/>
        <family val="2"/>
        <scheme val="minor"/>
      </rPr>
      <t>X</t>
    </r>
    <r>
      <rPr>
        <b/>
        <sz val="10"/>
        <color theme="1"/>
        <rFont val="Calibri"/>
        <family val="2"/>
        <scheme val="minor"/>
      </rPr>
      <t xml:space="preserve"> (m2)</t>
    </r>
  </si>
  <si>
    <t>b=</t>
  </si>
  <si>
    <t>x-section length=</t>
  </si>
  <si>
    <t>Longitudinal length=</t>
  </si>
  <si>
    <t>Plastering (m2) =</t>
  </si>
  <si>
    <t>20cm thick hard core under base (m3)=</t>
  </si>
  <si>
    <t>Backfill  (m3)=</t>
  </si>
  <si>
    <t>Site clearing=</t>
  </si>
  <si>
    <t>Masonry Lined Rectangular</t>
  </si>
  <si>
    <t>0+000 to 0+110</t>
  </si>
  <si>
    <t>0+110 to 0+466.7</t>
  </si>
  <si>
    <t>12hr Duty (l/s/ha)</t>
  </si>
  <si>
    <t>Total</t>
  </si>
  <si>
    <r>
      <t>Fr = V/</t>
    </r>
    <r>
      <rPr>
        <b/>
        <sz val="10"/>
        <color theme="1"/>
        <rFont val="Symbol"/>
        <family val="1"/>
        <charset val="2"/>
      </rPr>
      <t>Ö</t>
    </r>
    <r>
      <rPr>
        <b/>
        <sz val="10"/>
        <color theme="1"/>
        <rFont val="Calibri"/>
        <family val="2"/>
        <scheme val="minor"/>
      </rPr>
      <t>(gd)</t>
    </r>
  </si>
  <si>
    <t>Table: Hydraulic Design Parameters of LSC2 (Melka Lola SSIP)</t>
  </si>
  <si>
    <t>Drop ht. (m)</t>
  </si>
  <si>
    <t>Table: BOQ of LSC2 canal</t>
  </si>
  <si>
    <t>Site clearing</t>
  </si>
  <si>
    <t>Excavation in soft soil</t>
  </si>
  <si>
    <t>Masonry works</t>
  </si>
  <si>
    <t>Plastering</t>
  </si>
  <si>
    <t>20cm thick hard core under base</t>
  </si>
  <si>
    <t>Unit</t>
  </si>
  <si>
    <t>Qty</t>
  </si>
  <si>
    <t>Rate</t>
  </si>
  <si>
    <t>Total Cost</t>
  </si>
  <si>
    <t xml:space="preserve">Item Description </t>
  </si>
  <si>
    <t>m2</t>
  </si>
  <si>
    <t>m3</t>
  </si>
  <si>
    <t>Fill &amp; compaction</t>
  </si>
  <si>
    <t>sub Total</t>
  </si>
  <si>
    <t>Backfill &amp; compaction</t>
  </si>
  <si>
    <t>Community Share</t>
  </si>
  <si>
    <t>Required Conditions:</t>
  </si>
  <si>
    <r>
      <t xml:space="preserve">2) Fr </t>
    </r>
    <r>
      <rPr>
        <sz val="11"/>
        <color rgb="FFFF0000"/>
        <rFont val="Symbol"/>
        <family val="1"/>
        <charset val="2"/>
      </rPr>
      <t>£</t>
    </r>
    <r>
      <rPr>
        <sz val="11"/>
        <color rgb="FFFF0000"/>
        <rFont val="Calibri"/>
        <family val="2"/>
      </rPr>
      <t xml:space="preserve"> </t>
    </r>
    <r>
      <rPr>
        <sz val="11"/>
        <color rgb="FFFF0000"/>
        <rFont val="Calibri"/>
        <family val="2"/>
        <scheme val="minor"/>
      </rPr>
      <t>1 Subcritical flow</t>
    </r>
  </si>
  <si>
    <r>
      <t xml:space="preserve">3) CBL </t>
    </r>
    <r>
      <rPr>
        <sz val="11"/>
        <color rgb="FFFF0000"/>
        <rFont val="Symbol"/>
        <family val="1"/>
        <charset val="2"/>
      </rPr>
      <t>£</t>
    </r>
    <r>
      <rPr>
        <sz val="11"/>
        <color rgb="FFFF0000"/>
        <rFont val="Calibri"/>
        <family val="2"/>
      </rPr>
      <t xml:space="preserve"> </t>
    </r>
    <r>
      <rPr>
        <sz val="11"/>
        <color rgb="FFFF0000"/>
        <rFont val="Calibri"/>
        <family val="2"/>
        <scheme val="minor"/>
      </rPr>
      <t>OGL</t>
    </r>
  </si>
  <si>
    <r>
      <t>5) Q</t>
    </r>
    <r>
      <rPr>
        <vertAlign val="subscript"/>
        <sz val="11"/>
        <color rgb="FFFF0000"/>
        <rFont val="Calibri"/>
        <family val="2"/>
        <scheme val="minor"/>
      </rPr>
      <t>cal</t>
    </r>
    <r>
      <rPr>
        <sz val="11"/>
        <color rgb="FFFF0000"/>
        <rFont val="Calibri"/>
        <family val="2"/>
        <scheme val="minor"/>
      </rPr>
      <t xml:space="preserve"> -Q</t>
    </r>
    <r>
      <rPr>
        <vertAlign val="subscript"/>
        <sz val="11"/>
        <color rgb="FFFF0000"/>
        <rFont val="Calibri"/>
        <family val="2"/>
        <scheme val="minor"/>
      </rPr>
      <t>reqd</t>
    </r>
    <r>
      <rPr>
        <sz val="11"/>
        <color rgb="FFFF0000"/>
        <rFont val="Calibri"/>
        <family val="2"/>
        <scheme val="minor"/>
      </rPr>
      <t xml:space="preserve">  </t>
    </r>
    <r>
      <rPr>
        <sz val="11"/>
        <color rgb="FFFF0000"/>
        <rFont val="Symbol"/>
        <family val="1"/>
        <charset val="2"/>
      </rPr>
      <t>»</t>
    </r>
    <r>
      <rPr>
        <sz val="11"/>
        <color rgb="FFFF0000"/>
        <rFont val="Calibri"/>
        <family val="2"/>
        <scheme val="minor"/>
      </rPr>
      <t xml:space="preserve"> 0.000</t>
    </r>
  </si>
  <si>
    <t>Table: Longitudinal Profile Design of LSC2 (Melka Lola SSIP)</t>
  </si>
  <si>
    <t>1) 0.3 &lt; V &lt; 2.5 m/s for Masonry lined section &amp; 0.3 &lt; V &lt; 1.0 m/s for earthen section but can go up to 3m/s for Concrete lined section</t>
  </si>
  <si>
    <t>Water Depth</t>
  </si>
  <si>
    <t>(b/d) Ratios</t>
  </si>
  <si>
    <t>Small (d &lt; 0.75 m)</t>
  </si>
  <si>
    <t>1 (clay) - 2 (sand)</t>
  </si>
  <si>
    <t>Topography also matters</t>
  </si>
  <si>
    <t>Medium (d = 0.75-1.50 m)</t>
  </si>
  <si>
    <t>2 (clay) - 3 (sand)</t>
  </si>
  <si>
    <t>Large (d &gt; 1.50 m)</t>
  </si>
  <si>
    <t>&gt; 3</t>
  </si>
  <si>
    <r>
      <t xml:space="preserve">4) b </t>
    </r>
    <r>
      <rPr>
        <sz val="11"/>
        <color rgb="FFFF0000"/>
        <rFont val="Symbol"/>
        <family val="1"/>
        <charset val="2"/>
      </rPr>
      <t>»</t>
    </r>
    <r>
      <rPr>
        <sz val="11"/>
        <color rgb="FFFF0000"/>
        <rFont val="Calibri"/>
        <family val="2"/>
        <scheme val="minor"/>
      </rPr>
      <t xml:space="preserve"> 2d for lined rectangular cross section; for b/d ratio refer table presented here</t>
    </r>
  </si>
  <si>
    <r>
      <t>6) V</t>
    </r>
    <r>
      <rPr>
        <vertAlign val="subscript"/>
        <sz val="11"/>
        <color rgb="FFFF0000"/>
        <rFont val="Calibri"/>
        <family val="2"/>
        <scheme val="minor"/>
      </rPr>
      <t>cut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Symbol"/>
        <family val="1"/>
        <charset val="2"/>
      </rPr>
      <t>»</t>
    </r>
    <r>
      <rPr>
        <sz val="11"/>
        <color rgb="FFFF0000"/>
        <rFont val="Calibri"/>
        <family val="2"/>
        <scheme val="minor"/>
      </rPr>
      <t xml:space="preserve">  V</t>
    </r>
    <r>
      <rPr>
        <vertAlign val="subscript"/>
        <sz val="11"/>
        <color rgb="FFFF0000"/>
        <rFont val="Calibri"/>
        <family val="2"/>
        <scheme val="minor"/>
      </rPr>
      <t>fill</t>
    </r>
    <r>
      <rPr>
        <sz val="11"/>
        <color rgb="FFFF0000"/>
        <rFont val="Calibri"/>
        <family val="2"/>
        <scheme val="minor"/>
      </rPr>
      <t xml:space="preserve">  so as to re-use cut mat'l otherwise it needs additional cost to dump excess of it  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</si>
</sst>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00"/>
    <numFmt numFmtId="165" formatCode="#,##0.0_);\(#,##0.0\)"/>
    <numFmt numFmtId="166" formatCode="0.0%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_(* #,##0.000_);_(* \(#,##0.000\);_(* &quot;-&quot;??_);_(@_)"/>
    <numFmt numFmtId="171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rgb="FFFF0000"/>
      <name val="Symbol"/>
      <family val="1"/>
      <charset val="2"/>
    </font>
    <font>
      <sz val="11"/>
      <color rgb="FFFF0000"/>
      <name val="Calibri"/>
      <family val="2"/>
    </font>
    <font>
      <vertAlign val="subscript"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43" fontId="0" fillId="0" borderId="1" xfId="1" applyFont="1" applyBorder="1"/>
    <xf numFmtId="39" fontId="0" fillId="0" borderId="1" xfId="1" applyNumberFormat="1" applyFont="1" applyBorder="1" applyAlignment="1"/>
    <xf numFmtId="0" fontId="3" fillId="0" borderId="1" xfId="0" applyFont="1" applyBorder="1"/>
    <xf numFmtId="39" fontId="0" fillId="0" borderId="1" xfId="0" applyNumberFormat="1" applyBorder="1"/>
    <xf numFmtId="0" fontId="0" fillId="0" borderId="0" xfId="0" applyBorder="1"/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166" fontId="0" fillId="0" borderId="0" xfId="2" applyNumberFormat="1" applyFont="1"/>
    <xf numFmtId="0" fontId="4" fillId="0" borderId="0" xfId="0" applyFont="1" applyBorder="1"/>
    <xf numFmtId="0" fontId="4" fillId="0" borderId="0" xfId="0" applyFont="1"/>
    <xf numFmtId="0" fontId="11" fillId="0" borderId="0" xfId="0" applyFont="1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15" fillId="0" borderId="0" xfId="0" applyFont="1" applyAlignment="1">
      <alignment horizontal="center"/>
    </xf>
    <xf numFmtId="43" fontId="0" fillId="0" borderId="0" xfId="1" applyFont="1" applyBorder="1" applyAlignment="1">
      <alignment horizontal="left"/>
    </xf>
    <xf numFmtId="0" fontId="15" fillId="0" borderId="0" xfId="0" applyFont="1"/>
    <xf numFmtId="167" fontId="0" fillId="0" borderId="0" xfId="1" applyNumberFormat="1" applyFont="1" applyBorder="1" applyAlignment="1">
      <alignment horizontal="right"/>
    </xf>
    <xf numFmtId="2" fontId="15" fillId="0" borderId="0" xfId="0" applyNumberFormat="1" applyFont="1" applyAlignment="1">
      <alignment horizontal="center"/>
    </xf>
    <xf numFmtId="0" fontId="16" fillId="0" borderId="0" xfId="0" applyFont="1" applyFill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5" fillId="0" borderId="0" xfId="0" applyFont="1" applyFill="1" applyBorder="1" applyAlignment="1">
      <alignment horizontal="right"/>
    </xf>
    <xf numFmtId="43" fontId="15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168" fontId="0" fillId="0" borderId="0" xfId="0" applyNumberFormat="1"/>
    <xf numFmtId="0" fontId="17" fillId="0" borderId="0" xfId="0" applyFont="1"/>
    <xf numFmtId="2" fontId="15" fillId="0" borderId="1" xfId="0" applyNumberFormat="1" applyFont="1" applyBorder="1" applyAlignment="1">
      <alignment horizontal="center"/>
    </xf>
    <xf numFmtId="4" fontId="15" fillId="0" borderId="1" xfId="1" applyNumberFormat="1" applyFont="1" applyBorder="1" applyAlignment="1">
      <alignment horizontal="center"/>
    </xf>
    <xf numFmtId="2" fontId="0" fillId="0" borderId="0" xfId="0" applyNumberFormat="1" applyBorder="1" applyAlignment="1">
      <alignment horizontal="left" vertical="center"/>
    </xf>
    <xf numFmtId="169" fontId="0" fillId="0" borderId="1" xfId="0" applyNumberFormat="1" applyBorder="1"/>
    <xf numFmtId="2" fontId="0" fillId="0" borderId="1" xfId="0" applyNumberForma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170" fontId="12" fillId="0" borderId="1" xfId="1" applyNumberFormat="1" applyFont="1" applyBorder="1"/>
    <xf numFmtId="170" fontId="12" fillId="4" borderId="1" xfId="1" applyNumberFormat="1" applyFont="1" applyFill="1" applyBorder="1"/>
    <xf numFmtId="43" fontId="0" fillId="4" borderId="1" xfId="1" applyFont="1" applyFill="1" applyBorder="1"/>
    <xf numFmtId="171" fontId="0" fillId="0" borderId="1" xfId="0" applyNumberFormat="1" applyBorder="1"/>
    <xf numFmtId="1" fontId="0" fillId="0" borderId="1" xfId="0" applyNumberFormat="1" applyBorder="1"/>
    <xf numFmtId="171" fontId="0" fillId="3" borderId="1" xfId="0" applyNumberFormat="1" applyFill="1" applyBorder="1"/>
    <xf numFmtId="169" fontId="0" fillId="0" borderId="1" xfId="0" applyNumberFormat="1" applyBorder="1" applyAlignment="1">
      <alignment horizontal="center"/>
    </xf>
    <xf numFmtId="37" fontId="4" fillId="0" borderId="1" xfId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0" fontId="15" fillId="0" borderId="0" xfId="0" applyFont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4" xfId="0" applyFont="1" applyFill="1" applyBorder="1" applyAlignment="1"/>
    <xf numFmtId="3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8" xfId="0" applyFont="1" applyBorder="1"/>
    <xf numFmtId="0" fontId="0" fillId="0" borderId="11" xfId="0" applyBorder="1"/>
    <xf numFmtId="3" fontId="0" fillId="0" borderId="2" xfId="0" applyNumberFormat="1" applyBorder="1" applyAlignment="1">
      <alignment horizontal="center"/>
    </xf>
    <xf numFmtId="0" fontId="21" fillId="2" borderId="10" xfId="0" applyFont="1" applyFill="1" applyBorder="1" applyAlignment="1"/>
    <xf numFmtId="3" fontId="4" fillId="0" borderId="8" xfId="0" applyNumberFormat="1" applyFont="1" applyBorder="1"/>
    <xf numFmtId="3" fontId="4" fillId="0" borderId="9" xfId="0" applyNumberFormat="1" applyFont="1" applyBorder="1"/>
    <xf numFmtId="3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2" fillId="2" borderId="5" xfId="0" applyFont="1" applyFill="1" applyBorder="1" applyAlignme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20" fillId="0" borderId="0" xfId="0" applyFont="1"/>
    <xf numFmtId="0" fontId="0" fillId="0" borderId="1" xfId="0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0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27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Sheet1!$C$10</c:f>
              <c:strCache>
                <c:ptCount val="1"/>
                <c:pt idx="0">
                  <c:v>OGL (m)</c:v>
                </c:pt>
              </c:strCache>
            </c:strRef>
          </c:tx>
          <c:marker>
            <c:symbol val="none"/>
          </c:marker>
          <c:xVal>
            <c:numRef>
              <c:f>Sheet1!$B$11:$B$107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110</c:v>
                </c:pt>
                <c:pt idx="25">
                  <c:v>115</c:v>
                </c:pt>
                <c:pt idx="26">
                  <c:v>120</c:v>
                </c:pt>
                <c:pt idx="27">
                  <c:v>125</c:v>
                </c:pt>
                <c:pt idx="28">
                  <c:v>130</c:v>
                </c:pt>
                <c:pt idx="29">
                  <c:v>135</c:v>
                </c:pt>
                <c:pt idx="30">
                  <c:v>140</c:v>
                </c:pt>
                <c:pt idx="31">
                  <c:v>145</c:v>
                </c:pt>
                <c:pt idx="32">
                  <c:v>150</c:v>
                </c:pt>
                <c:pt idx="33">
                  <c:v>155</c:v>
                </c:pt>
                <c:pt idx="34">
                  <c:v>160</c:v>
                </c:pt>
                <c:pt idx="35">
                  <c:v>165</c:v>
                </c:pt>
                <c:pt idx="36">
                  <c:v>170</c:v>
                </c:pt>
                <c:pt idx="37">
                  <c:v>175</c:v>
                </c:pt>
                <c:pt idx="38">
                  <c:v>180</c:v>
                </c:pt>
                <c:pt idx="39">
                  <c:v>185</c:v>
                </c:pt>
                <c:pt idx="40">
                  <c:v>190</c:v>
                </c:pt>
                <c:pt idx="41">
                  <c:v>195</c:v>
                </c:pt>
                <c:pt idx="42">
                  <c:v>200</c:v>
                </c:pt>
                <c:pt idx="43">
                  <c:v>205</c:v>
                </c:pt>
                <c:pt idx="44">
                  <c:v>210</c:v>
                </c:pt>
                <c:pt idx="45">
                  <c:v>215</c:v>
                </c:pt>
                <c:pt idx="46">
                  <c:v>220</c:v>
                </c:pt>
                <c:pt idx="47">
                  <c:v>225</c:v>
                </c:pt>
                <c:pt idx="48">
                  <c:v>230</c:v>
                </c:pt>
                <c:pt idx="49">
                  <c:v>235</c:v>
                </c:pt>
                <c:pt idx="50">
                  <c:v>240</c:v>
                </c:pt>
                <c:pt idx="51">
                  <c:v>245</c:v>
                </c:pt>
                <c:pt idx="52">
                  <c:v>250</c:v>
                </c:pt>
                <c:pt idx="53">
                  <c:v>255</c:v>
                </c:pt>
                <c:pt idx="54">
                  <c:v>260</c:v>
                </c:pt>
                <c:pt idx="55">
                  <c:v>265</c:v>
                </c:pt>
                <c:pt idx="56">
                  <c:v>270</c:v>
                </c:pt>
                <c:pt idx="57">
                  <c:v>275</c:v>
                </c:pt>
                <c:pt idx="58">
                  <c:v>280</c:v>
                </c:pt>
                <c:pt idx="59">
                  <c:v>285</c:v>
                </c:pt>
                <c:pt idx="60">
                  <c:v>290</c:v>
                </c:pt>
                <c:pt idx="61">
                  <c:v>295</c:v>
                </c:pt>
                <c:pt idx="62">
                  <c:v>300</c:v>
                </c:pt>
                <c:pt idx="63">
                  <c:v>305</c:v>
                </c:pt>
                <c:pt idx="64">
                  <c:v>310</c:v>
                </c:pt>
                <c:pt idx="65">
                  <c:v>315</c:v>
                </c:pt>
                <c:pt idx="66">
                  <c:v>320</c:v>
                </c:pt>
                <c:pt idx="67">
                  <c:v>325</c:v>
                </c:pt>
                <c:pt idx="68">
                  <c:v>330</c:v>
                </c:pt>
                <c:pt idx="69">
                  <c:v>335</c:v>
                </c:pt>
                <c:pt idx="70">
                  <c:v>340</c:v>
                </c:pt>
                <c:pt idx="71">
                  <c:v>345</c:v>
                </c:pt>
                <c:pt idx="72">
                  <c:v>350</c:v>
                </c:pt>
                <c:pt idx="73">
                  <c:v>355</c:v>
                </c:pt>
                <c:pt idx="74">
                  <c:v>360</c:v>
                </c:pt>
                <c:pt idx="75">
                  <c:v>365</c:v>
                </c:pt>
                <c:pt idx="76">
                  <c:v>370</c:v>
                </c:pt>
                <c:pt idx="77">
                  <c:v>375</c:v>
                </c:pt>
                <c:pt idx="78">
                  <c:v>380</c:v>
                </c:pt>
                <c:pt idx="79">
                  <c:v>385</c:v>
                </c:pt>
                <c:pt idx="80">
                  <c:v>390</c:v>
                </c:pt>
                <c:pt idx="81">
                  <c:v>395</c:v>
                </c:pt>
                <c:pt idx="82">
                  <c:v>400</c:v>
                </c:pt>
                <c:pt idx="83">
                  <c:v>405</c:v>
                </c:pt>
                <c:pt idx="84">
                  <c:v>410</c:v>
                </c:pt>
                <c:pt idx="85">
                  <c:v>415</c:v>
                </c:pt>
                <c:pt idx="86">
                  <c:v>420</c:v>
                </c:pt>
                <c:pt idx="87">
                  <c:v>425</c:v>
                </c:pt>
                <c:pt idx="88">
                  <c:v>430</c:v>
                </c:pt>
                <c:pt idx="89">
                  <c:v>435</c:v>
                </c:pt>
                <c:pt idx="90">
                  <c:v>440</c:v>
                </c:pt>
                <c:pt idx="91">
                  <c:v>445</c:v>
                </c:pt>
                <c:pt idx="92">
                  <c:v>450</c:v>
                </c:pt>
                <c:pt idx="93">
                  <c:v>455</c:v>
                </c:pt>
                <c:pt idx="94">
                  <c:v>460</c:v>
                </c:pt>
                <c:pt idx="95">
                  <c:v>465</c:v>
                </c:pt>
                <c:pt idx="96" formatCode="0.0">
                  <c:v>466.23</c:v>
                </c:pt>
              </c:numCache>
            </c:numRef>
          </c:xVal>
          <c:yVal>
            <c:numRef>
              <c:f>Sheet1!$C$11:$C$107</c:f>
              <c:numCache>
                <c:formatCode>General</c:formatCode>
                <c:ptCount val="97"/>
                <c:pt idx="0">
                  <c:v>1125.1310000000001</c:v>
                </c:pt>
                <c:pt idx="1">
                  <c:v>1124.9949999999999</c:v>
                </c:pt>
                <c:pt idx="2" formatCode="0.000">
                  <c:v>1124.9949999999999</c:v>
                </c:pt>
                <c:pt idx="3">
                  <c:v>1124.854</c:v>
                </c:pt>
                <c:pt idx="4">
                  <c:v>1124.7080000000001</c:v>
                </c:pt>
                <c:pt idx="5">
                  <c:v>1124.607</c:v>
                </c:pt>
                <c:pt idx="6">
                  <c:v>1124.529</c:v>
                </c:pt>
                <c:pt idx="7">
                  <c:v>1124.4469999999999</c:v>
                </c:pt>
                <c:pt idx="8">
                  <c:v>1124.367</c:v>
                </c:pt>
                <c:pt idx="9">
                  <c:v>1124.308</c:v>
                </c:pt>
                <c:pt idx="10">
                  <c:v>1124.251</c:v>
                </c:pt>
                <c:pt idx="11">
                  <c:v>1124.194</c:v>
                </c:pt>
                <c:pt idx="12">
                  <c:v>1124.1369999999999</c:v>
                </c:pt>
                <c:pt idx="13">
                  <c:v>1124.079</c:v>
                </c:pt>
                <c:pt idx="14">
                  <c:v>1124.0219999999999</c:v>
                </c:pt>
                <c:pt idx="15">
                  <c:v>1123.9649999999999</c:v>
                </c:pt>
                <c:pt idx="16">
                  <c:v>1123.9079999999999</c:v>
                </c:pt>
                <c:pt idx="17">
                  <c:v>1123.8510000000001</c:v>
                </c:pt>
                <c:pt idx="18">
                  <c:v>1123.7940000000001</c:v>
                </c:pt>
                <c:pt idx="19">
                  <c:v>1123.7349999999999</c:v>
                </c:pt>
                <c:pt idx="20">
                  <c:v>1123.6780000000001</c:v>
                </c:pt>
                <c:pt idx="21">
                  <c:v>1123.6210000000001</c:v>
                </c:pt>
                <c:pt idx="22">
                  <c:v>1123.5640000000001</c:v>
                </c:pt>
                <c:pt idx="23">
                  <c:v>1123.5060000000001</c:v>
                </c:pt>
                <c:pt idx="24" formatCode="0.000">
                  <c:v>1123.5060000000001</c:v>
                </c:pt>
                <c:pt idx="25">
                  <c:v>1123.453</c:v>
                </c:pt>
                <c:pt idx="26" formatCode="0.00">
                  <c:v>1123.4000000000001</c:v>
                </c:pt>
                <c:pt idx="27">
                  <c:v>1123.3489999999999</c:v>
                </c:pt>
                <c:pt idx="28">
                  <c:v>1123.298</c:v>
                </c:pt>
                <c:pt idx="29">
                  <c:v>1123.2470000000001</c:v>
                </c:pt>
                <c:pt idx="30">
                  <c:v>1123.1959999999999</c:v>
                </c:pt>
                <c:pt idx="31">
                  <c:v>1123.145</c:v>
                </c:pt>
                <c:pt idx="32">
                  <c:v>1123.0930000000001</c:v>
                </c:pt>
                <c:pt idx="33">
                  <c:v>1123.0429999999999</c:v>
                </c:pt>
                <c:pt idx="34">
                  <c:v>1122.9929999999999</c:v>
                </c:pt>
                <c:pt idx="35">
                  <c:v>1122.943</c:v>
                </c:pt>
                <c:pt idx="36">
                  <c:v>1122.912</c:v>
                </c:pt>
                <c:pt idx="37">
                  <c:v>1122.885</c:v>
                </c:pt>
                <c:pt idx="38">
                  <c:v>1122.8599999999999</c:v>
                </c:pt>
                <c:pt idx="39">
                  <c:v>1122.837</c:v>
                </c:pt>
                <c:pt idx="40">
                  <c:v>1122.8140000000001</c:v>
                </c:pt>
                <c:pt idx="41">
                  <c:v>1122.7919999999999</c:v>
                </c:pt>
                <c:pt idx="42">
                  <c:v>1122.77</c:v>
                </c:pt>
                <c:pt idx="43">
                  <c:v>1122.7470000000001</c:v>
                </c:pt>
                <c:pt idx="44">
                  <c:v>1122.723</c:v>
                </c:pt>
                <c:pt idx="45">
                  <c:v>1122.7</c:v>
                </c:pt>
                <c:pt idx="46">
                  <c:v>1122.6769999999999</c:v>
                </c:pt>
                <c:pt idx="47">
                  <c:v>1122.655</c:v>
                </c:pt>
                <c:pt idx="48">
                  <c:v>1122.6300000000001</c:v>
                </c:pt>
                <c:pt idx="49">
                  <c:v>1122.6030000000001</c:v>
                </c:pt>
                <c:pt idx="50">
                  <c:v>1122.577</c:v>
                </c:pt>
                <c:pt idx="51">
                  <c:v>1122.5519999999999</c:v>
                </c:pt>
                <c:pt idx="52">
                  <c:v>1122.5260000000001</c:v>
                </c:pt>
                <c:pt idx="53">
                  <c:v>1122.501</c:v>
                </c:pt>
                <c:pt idx="54">
                  <c:v>1122.4749999999999</c:v>
                </c:pt>
                <c:pt idx="55">
                  <c:v>1122.4490000000001</c:v>
                </c:pt>
                <c:pt idx="56">
                  <c:v>1122.423</c:v>
                </c:pt>
                <c:pt idx="57">
                  <c:v>1122.3979999999999</c:v>
                </c:pt>
                <c:pt idx="58">
                  <c:v>1122.3720000000001</c:v>
                </c:pt>
                <c:pt idx="59">
                  <c:v>1122.347</c:v>
                </c:pt>
                <c:pt idx="60">
                  <c:v>1122.32</c:v>
                </c:pt>
                <c:pt idx="61">
                  <c:v>1122.2950000000001</c:v>
                </c:pt>
                <c:pt idx="62">
                  <c:v>1122.269</c:v>
                </c:pt>
                <c:pt idx="63">
                  <c:v>1122.2439999999999</c:v>
                </c:pt>
                <c:pt idx="64">
                  <c:v>1122.2180000000001</c:v>
                </c:pt>
                <c:pt idx="65">
                  <c:v>1122.193</c:v>
                </c:pt>
                <c:pt idx="66">
                  <c:v>1122.1659999999999</c:v>
                </c:pt>
                <c:pt idx="67">
                  <c:v>1122.1410000000001</c:v>
                </c:pt>
                <c:pt idx="68">
                  <c:v>1122.1210000000001</c:v>
                </c:pt>
                <c:pt idx="69">
                  <c:v>1122.1010000000001</c:v>
                </c:pt>
                <c:pt idx="70">
                  <c:v>1122.0820000000001</c:v>
                </c:pt>
                <c:pt idx="71">
                  <c:v>1122.0630000000001</c:v>
                </c:pt>
                <c:pt idx="72">
                  <c:v>1122.048</c:v>
                </c:pt>
                <c:pt idx="73">
                  <c:v>1122.0340000000001</c:v>
                </c:pt>
                <c:pt idx="74">
                  <c:v>1122.021</c:v>
                </c:pt>
                <c:pt idx="75">
                  <c:v>1122.0070000000001</c:v>
                </c:pt>
                <c:pt idx="76">
                  <c:v>1121.9849999999999</c:v>
                </c:pt>
                <c:pt idx="77">
                  <c:v>1121.9649999999999</c:v>
                </c:pt>
                <c:pt idx="78">
                  <c:v>1121.944</c:v>
                </c:pt>
                <c:pt idx="79">
                  <c:v>1121.925</c:v>
                </c:pt>
                <c:pt idx="80">
                  <c:v>1121.904</c:v>
                </c:pt>
                <c:pt idx="81">
                  <c:v>1121.883</c:v>
                </c:pt>
                <c:pt idx="82">
                  <c:v>1121.8630000000001</c:v>
                </c:pt>
                <c:pt idx="83">
                  <c:v>1121.8420000000001</c:v>
                </c:pt>
                <c:pt idx="84">
                  <c:v>1121.827</c:v>
                </c:pt>
                <c:pt idx="85">
                  <c:v>1121.8119999999999</c:v>
                </c:pt>
                <c:pt idx="86">
                  <c:v>1121.796</c:v>
                </c:pt>
                <c:pt idx="87">
                  <c:v>1121.7809999999999</c:v>
                </c:pt>
                <c:pt idx="88">
                  <c:v>1121.7650000000001</c:v>
                </c:pt>
                <c:pt idx="89">
                  <c:v>1121.749</c:v>
                </c:pt>
                <c:pt idx="90">
                  <c:v>1121.7339999999999</c:v>
                </c:pt>
                <c:pt idx="91">
                  <c:v>1121.7180000000001</c:v>
                </c:pt>
                <c:pt idx="92">
                  <c:v>1121.703</c:v>
                </c:pt>
                <c:pt idx="93">
                  <c:v>1121.6880000000001</c:v>
                </c:pt>
                <c:pt idx="94">
                  <c:v>1121.672</c:v>
                </c:pt>
                <c:pt idx="95">
                  <c:v>1121.6559999999999</c:v>
                </c:pt>
                <c:pt idx="96">
                  <c:v>1121.652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Sheet1!$J$10</c:f>
              <c:strCache>
                <c:ptCount val="1"/>
                <c:pt idx="0">
                  <c:v>CBL (m)</c:v>
                </c:pt>
              </c:strCache>
            </c:strRef>
          </c:tx>
          <c:marker>
            <c:symbol val="none"/>
          </c:marker>
          <c:xVal>
            <c:numRef>
              <c:f>Sheet1!$B$11:$B$107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110</c:v>
                </c:pt>
                <c:pt idx="25">
                  <c:v>115</c:v>
                </c:pt>
                <c:pt idx="26">
                  <c:v>120</c:v>
                </c:pt>
                <c:pt idx="27">
                  <c:v>125</c:v>
                </c:pt>
                <c:pt idx="28">
                  <c:v>130</c:v>
                </c:pt>
                <c:pt idx="29">
                  <c:v>135</c:v>
                </c:pt>
                <c:pt idx="30">
                  <c:v>140</c:v>
                </c:pt>
                <c:pt idx="31">
                  <c:v>145</c:v>
                </c:pt>
                <c:pt idx="32">
                  <c:v>150</c:v>
                </c:pt>
                <c:pt idx="33">
                  <c:v>155</c:v>
                </c:pt>
                <c:pt idx="34">
                  <c:v>160</c:v>
                </c:pt>
                <c:pt idx="35">
                  <c:v>165</c:v>
                </c:pt>
                <c:pt idx="36">
                  <c:v>170</c:v>
                </c:pt>
                <c:pt idx="37">
                  <c:v>175</c:v>
                </c:pt>
                <c:pt idx="38">
                  <c:v>180</c:v>
                </c:pt>
                <c:pt idx="39">
                  <c:v>185</c:v>
                </c:pt>
                <c:pt idx="40">
                  <c:v>190</c:v>
                </c:pt>
                <c:pt idx="41">
                  <c:v>195</c:v>
                </c:pt>
                <c:pt idx="42">
                  <c:v>200</c:v>
                </c:pt>
                <c:pt idx="43">
                  <c:v>205</c:v>
                </c:pt>
                <c:pt idx="44">
                  <c:v>210</c:v>
                </c:pt>
                <c:pt idx="45">
                  <c:v>215</c:v>
                </c:pt>
                <c:pt idx="46">
                  <c:v>220</c:v>
                </c:pt>
                <c:pt idx="47">
                  <c:v>225</c:v>
                </c:pt>
                <c:pt idx="48">
                  <c:v>230</c:v>
                </c:pt>
                <c:pt idx="49">
                  <c:v>235</c:v>
                </c:pt>
                <c:pt idx="50">
                  <c:v>240</c:v>
                </c:pt>
                <c:pt idx="51">
                  <c:v>245</c:v>
                </c:pt>
                <c:pt idx="52">
                  <c:v>250</c:v>
                </c:pt>
                <c:pt idx="53">
                  <c:v>255</c:v>
                </c:pt>
                <c:pt idx="54">
                  <c:v>260</c:v>
                </c:pt>
                <c:pt idx="55">
                  <c:v>265</c:v>
                </c:pt>
                <c:pt idx="56">
                  <c:v>270</c:v>
                </c:pt>
                <c:pt idx="57">
                  <c:v>275</c:v>
                </c:pt>
                <c:pt idx="58">
                  <c:v>280</c:v>
                </c:pt>
                <c:pt idx="59">
                  <c:v>285</c:v>
                </c:pt>
                <c:pt idx="60">
                  <c:v>290</c:v>
                </c:pt>
                <c:pt idx="61">
                  <c:v>295</c:v>
                </c:pt>
                <c:pt idx="62">
                  <c:v>300</c:v>
                </c:pt>
                <c:pt idx="63">
                  <c:v>305</c:v>
                </c:pt>
                <c:pt idx="64">
                  <c:v>310</c:v>
                </c:pt>
                <c:pt idx="65">
                  <c:v>315</c:v>
                </c:pt>
                <c:pt idx="66">
                  <c:v>320</c:v>
                </c:pt>
                <c:pt idx="67">
                  <c:v>325</c:v>
                </c:pt>
                <c:pt idx="68">
                  <c:v>330</c:v>
                </c:pt>
                <c:pt idx="69">
                  <c:v>335</c:v>
                </c:pt>
                <c:pt idx="70">
                  <c:v>340</c:v>
                </c:pt>
                <c:pt idx="71">
                  <c:v>345</c:v>
                </c:pt>
                <c:pt idx="72">
                  <c:v>350</c:v>
                </c:pt>
                <c:pt idx="73">
                  <c:v>355</c:v>
                </c:pt>
                <c:pt idx="74">
                  <c:v>360</c:v>
                </c:pt>
                <c:pt idx="75">
                  <c:v>365</c:v>
                </c:pt>
                <c:pt idx="76">
                  <c:v>370</c:v>
                </c:pt>
                <c:pt idx="77">
                  <c:v>375</c:v>
                </c:pt>
                <c:pt idx="78">
                  <c:v>380</c:v>
                </c:pt>
                <c:pt idx="79">
                  <c:v>385</c:v>
                </c:pt>
                <c:pt idx="80">
                  <c:v>390</c:v>
                </c:pt>
                <c:pt idx="81">
                  <c:v>395</c:v>
                </c:pt>
                <c:pt idx="82">
                  <c:v>400</c:v>
                </c:pt>
                <c:pt idx="83">
                  <c:v>405</c:v>
                </c:pt>
                <c:pt idx="84">
                  <c:v>410</c:v>
                </c:pt>
                <c:pt idx="85">
                  <c:v>415</c:v>
                </c:pt>
                <c:pt idx="86">
                  <c:v>420</c:v>
                </c:pt>
                <c:pt idx="87">
                  <c:v>425</c:v>
                </c:pt>
                <c:pt idx="88">
                  <c:v>430</c:v>
                </c:pt>
                <c:pt idx="89">
                  <c:v>435</c:v>
                </c:pt>
                <c:pt idx="90">
                  <c:v>440</c:v>
                </c:pt>
                <c:pt idx="91">
                  <c:v>445</c:v>
                </c:pt>
                <c:pt idx="92">
                  <c:v>450</c:v>
                </c:pt>
                <c:pt idx="93">
                  <c:v>455</c:v>
                </c:pt>
                <c:pt idx="94">
                  <c:v>460</c:v>
                </c:pt>
                <c:pt idx="95">
                  <c:v>465</c:v>
                </c:pt>
                <c:pt idx="96" formatCode="0.0">
                  <c:v>466.23</c:v>
                </c:pt>
              </c:numCache>
            </c:numRef>
          </c:xVal>
          <c:yVal>
            <c:numRef>
              <c:f>Sheet1!$J$11:$J$107</c:f>
              <c:numCache>
                <c:formatCode>0.000</c:formatCode>
                <c:ptCount val="97"/>
                <c:pt idx="0">
                  <c:v>1124.931</c:v>
                </c:pt>
                <c:pt idx="1">
                  <c:v>1124.9110000000001</c:v>
                </c:pt>
                <c:pt idx="2">
                  <c:v>1123.9110000000001</c:v>
                </c:pt>
                <c:pt idx="3">
                  <c:v>1123.8910000000001</c:v>
                </c:pt>
                <c:pt idx="4">
                  <c:v>1123.8710000000001</c:v>
                </c:pt>
                <c:pt idx="5">
                  <c:v>1123.8510000000001</c:v>
                </c:pt>
                <c:pt idx="6">
                  <c:v>1123.8310000000001</c:v>
                </c:pt>
                <c:pt idx="7">
                  <c:v>1123.8110000000001</c:v>
                </c:pt>
                <c:pt idx="8">
                  <c:v>1123.7910000000002</c:v>
                </c:pt>
                <c:pt idx="9">
                  <c:v>1123.7710000000002</c:v>
                </c:pt>
                <c:pt idx="10">
                  <c:v>1123.7510000000002</c:v>
                </c:pt>
                <c:pt idx="11">
                  <c:v>1123.7310000000002</c:v>
                </c:pt>
                <c:pt idx="12">
                  <c:v>1123.7110000000002</c:v>
                </c:pt>
                <c:pt idx="13">
                  <c:v>1123.6910000000003</c:v>
                </c:pt>
                <c:pt idx="14">
                  <c:v>1123.6710000000003</c:v>
                </c:pt>
                <c:pt idx="15">
                  <c:v>1123.6510000000003</c:v>
                </c:pt>
                <c:pt idx="16">
                  <c:v>1123.6310000000003</c:v>
                </c:pt>
                <c:pt idx="17">
                  <c:v>1123.6110000000003</c:v>
                </c:pt>
                <c:pt idx="18">
                  <c:v>1123.5910000000003</c:v>
                </c:pt>
                <c:pt idx="19">
                  <c:v>1123.5710000000004</c:v>
                </c:pt>
                <c:pt idx="20">
                  <c:v>1123.5510000000004</c:v>
                </c:pt>
                <c:pt idx="21">
                  <c:v>1123.5310000000004</c:v>
                </c:pt>
                <c:pt idx="22">
                  <c:v>1123.5110000000004</c:v>
                </c:pt>
                <c:pt idx="23">
                  <c:v>1123.4910000000004</c:v>
                </c:pt>
                <c:pt idx="24">
                  <c:v>1122.9910000000004</c:v>
                </c:pt>
                <c:pt idx="25">
                  <c:v>1122.9685000000004</c:v>
                </c:pt>
                <c:pt idx="26">
                  <c:v>1122.9460000000004</c:v>
                </c:pt>
                <c:pt idx="27">
                  <c:v>1122.9235000000003</c:v>
                </c:pt>
                <c:pt idx="28">
                  <c:v>1122.9010000000003</c:v>
                </c:pt>
                <c:pt idx="29">
                  <c:v>1122.8785000000003</c:v>
                </c:pt>
                <c:pt idx="30">
                  <c:v>1122.8560000000002</c:v>
                </c:pt>
                <c:pt idx="31">
                  <c:v>1122.8335000000002</c:v>
                </c:pt>
                <c:pt idx="32">
                  <c:v>1122.8110000000001</c:v>
                </c:pt>
                <c:pt idx="33">
                  <c:v>1122.7885000000001</c:v>
                </c:pt>
                <c:pt idx="34">
                  <c:v>1122.7660000000001</c:v>
                </c:pt>
                <c:pt idx="35">
                  <c:v>1122.7435</c:v>
                </c:pt>
                <c:pt idx="36">
                  <c:v>1122.721</c:v>
                </c:pt>
                <c:pt idx="37">
                  <c:v>1122.6985</c:v>
                </c:pt>
                <c:pt idx="38">
                  <c:v>1122.6759999999999</c:v>
                </c:pt>
                <c:pt idx="39">
                  <c:v>1122.6534999999999</c:v>
                </c:pt>
                <c:pt idx="40">
                  <c:v>1122.6309999999999</c:v>
                </c:pt>
                <c:pt idx="41">
                  <c:v>1122.6084999999998</c:v>
                </c:pt>
                <c:pt idx="42">
                  <c:v>1122.5859999999998</c:v>
                </c:pt>
                <c:pt idx="43">
                  <c:v>1122.5634999999997</c:v>
                </c:pt>
                <c:pt idx="44">
                  <c:v>1122.5409999999997</c:v>
                </c:pt>
                <c:pt idx="45">
                  <c:v>1122.5184999999997</c:v>
                </c:pt>
                <c:pt idx="46">
                  <c:v>1122.4959999999996</c:v>
                </c:pt>
                <c:pt idx="47">
                  <c:v>1122.4734999999996</c:v>
                </c:pt>
                <c:pt idx="48">
                  <c:v>1122.4509999999996</c:v>
                </c:pt>
                <c:pt idx="49">
                  <c:v>1122.4284999999995</c:v>
                </c:pt>
                <c:pt idx="50">
                  <c:v>1122.4059999999995</c:v>
                </c:pt>
                <c:pt idx="51">
                  <c:v>1122.3834999999995</c:v>
                </c:pt>
                <c:pt idx="52">
                  <c:v>1122.3609999999994</c:v>
                </c:pt>
                <c:pt idx="53">
                  <c:v>1122.3384999999994</c:v>
                </c:pt>
                <c:pt idx="54">
                  <c:v>1122.3159999999993</c:v>
                </c:pt>
                <c:pt idx="55">
                  <c:v>1122.2934999999993</c:v>
                </c:pt>
                <c:pt idx="56">
                  <c:v>1122.2709999999993</c:v>
                </c:pt>
                <c:pt idx="57">
                  <c:v>1122.2484999999992</c:v>
                </c:pt>
                <c:pt idx="58">
                  <c:v>1122.2259999999992</c:v>
                </c:pt>
                <c:pt idx="59">
                  <c:v>1122.2034999999992</c:v>
                </c:pt>
                <c:pt idx="60">
                  <c:v>1122.1809999999991</c:v>
                </c:pt>
                <c:pt idx="61">
                  <c:v>1122.1584999999991</c:v>
                </c:pt>
                <c:pt idx="62">
                  <c:v>1122.1359999999991</c:v>
                </c:pt>
                <c:pt idx="63">
                  <c:v>1122.113499999999</c:v>
                </c:pt>
                <c:pt idx="64">
                  <c:v>1122.090999999999</c:v>
                </c:pt>
                <c:pt idx="65">
                  <c:v>1122.0684999999989</c:v>
                </c:pt>
                <c:pt idx="66">
                  <c:v>1122.0459999999989</c:v>
                </c:pt>
                <c:pt idx="67">
                  <c:v>1122.0234999999989</c:v>
                </c:pt>
                <c:pt idx="68">
                  <c:v>1122.0009999999988</c:v>
                </c:pt>
                <c:pt idx="69">
                  <c:v>1121.9784999999988</c:v>
                </c:pt>
                <c:pt idx="70">
                  <c:v>1121.9559999999988</c:v>
                </c:pt>
                <c:pt idx="71">
                  <c:v>1121.9334999999987</c:v>
                </c:pt>
                <c:pt idx="72">
                  <c:v>1121.9109999999987</c:v>
                </c:pt>
                <c:pt idx="73">
                  <c:v>1121.8884999999987</c:v>
                </c:pt>
                <c:pt idx="74">
                  <c:v>1121.8659999999986</c:v>
                </c:pt>
                <c:pt idx="75">
                  <c:v>1121.8434999999986</c:v>
                </c:pt>
                <c:pt idx="76">
                  <c:v>1121.8209999999985</c:v>
                </c:pt>
                <c:pt idx="77">
                  <c:v>1121.7984999999985</c:v>
                </c:pt>
                <c:pt idx="78">
                  <c:v>1121.7759999999985</c:v>
                </c:pt>
                <c:pt idx="79">
                  <c:v>1121.7534999999984</c:v>
                </c:pt>
                <c:pt idx="80">
                  <c:v>1121.7309999999984</c:v>
                </c:pt>
                <c:pt idx="81">
                  <c:v>1121.7084999999984</c:v>
                </c:pt>
                <c:pt idx="82">
                  <c:v>1121.6859999999983</c:v>
                </c:pt>
                <c:pt idx="83">
                  <c:v>1121.6634999999983</c:v>
                </c:pt>
                <c:pt idx="84">
                  <c:v>1121.6409999999983</c:v>
                </c:pt>
                <c:pt idx="85">
                  <c:v>1121.6184999999982</c:v>
                </c:pt>
                <c:pt idx="86">
                  <c:v>1121.5959999999982</c:v>
                </c:pt>
                <c:pt idx="87">
                  <c:v>1121.5734999999981</c:v>
                </c:pt>
                <c:pt idx="88">
                  <c:v>1121.5509999999981</c:v>
                </c:pt>
                <c:pt idx="89">
                  <c:v>1121.5284999999981</c:v>
                </c:pt>
                <c:pt idx="90">
                  <c:v>1121.505999999998</c:v>
                </c:pt>
                <c:pt idx="91">
                  <c:v>1121.483499999998</c:v>
                </c:pt>
                <c:pt idx="92">
                  <c:v>1121.460999999998</c:v>
                </c:pt>
                <c:pt idx="93">
                  <c:v>1121.4384999999979</c:v>
                </c:pt>
                <c:pt idx="94">
                  <c:v>1121.4159999999979</c:v>
                </c:pt>
                <c:pt idx="95">
                  <c:v>1121.3934999999979</c:v>
                </c:pt>
                <c:pt idx="96">
                  <c:v>1121.3879649999978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Sheet1!$K$10</c:f>
              <c:strCache>
                <c:ptCount val="1"/>
                <c:pt idx="0">
                  <c:v>FSL (m)</c:v>
                </c:pt>
              </c:strCache>
            </c:strRef>
          </c:tx>
          <c:marker>
            <c:symbol val="none"/>
          </c:marker>
          <c:xVal>
            <c:numRef>
              <c:f>Sheet1!$B$11:$B$107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110</c:v>
                </c:pt>
                <c:pt idx="25">
                  <c:v>115</c:v>
                </c:pt>
                <c:pt idx="26">
                  <c:v>120</c:v>
                </c:pt>
                <c:pt idx="27">
                  <c:v>125</c:v>
                </c:pt>
                <c:pt idx="28">
                  <c:v>130</c:v>
                </c:pt>
                <c:pt idx="29">
                  <c:v>135</c:v>
                </c:pt>
                <c:pt idx="30">
                  <c:v>140</c:v>
                </c:pt>
                <c:pt idx="31">
                  <c:v>145</c:v>
                </c:pt>
                <c:pt idx="32">
                  <c:v>150</c:v>
                </c:pt>
                <c:pt idx="33">
                  <c:v>155</c:v>
                </c:pt>
                <c:pt idx="34">
                  <c:v>160</c:v>
                </c:pt>
                <c:pt idx="35">
                  <c:v>165</c:v>
                </c:pt>
                <c:pt idx="36">
                  <c:v>170</c:v>
                </c:pt>
                <c:pt idx="37">
                  <c:v>175</c:v>
                </c:pt>
                <c:pt idx="38">
                  <c:v>180</c:v>
                </c:pt>
                <c:pt idx="39">
                  <c:v>185</c:v>
                </c:pt>
                <c:pt idx="40">
                  <c:v>190</c:v>
                </c:pt>
                <c:pt idx="41">
                  <c:v>195</c:v>
                </c:pt>
                <c:pt idx="42">
                  <c:v>200</c:v>
                </c:pt>
                <c:pt idx="43">
                  <c:v>205</c:v>
                </c:pt>
                <c:pt idx="44">
                  <c:v>210</c:v>
                </c:pt>
                <c:pt idx="45">
                  <c:v>215</c:v>
                </c:pt>
                <c:pt idx="46">
                  <c:v>220</c:v>
                </c:pt>
                <c:pt idx="47">
                  <c:v>225</c:v>
                </c:pt>
                <c:pt idx="48">
                  <c:v>230</c:v>
                </c:pt>
                <c:pt idx="49">
                  <c:v>235</c:v>
                </c:pt>
                <c:pt idx="50">
                  <c:v>240</c:v>
                </c:pt>
                <c:pt idx="51">
                  <c:v>245</c:v>
                </c:pt>
                <c:pt idx="52">
                  <c:v>250</c:v>
                </c:pt>
                <c:pt idx="53">
                  <c:v>255</c:v>
                </c:pt>
                <c:pt idx="54">
                  <c:v>260</c:v>
                </c:pt>
                <c:pt idx="55">
                  <c:v>265</c:v>
                </c:pt>
                <c:pt idx="56">
                  <c:v>270</c:v>
                </c:pt>
                <c:pt idx="57">
                  <c:v>275</c:v>
                </c:pt>
                <c:pt idx="58">
                  <c:v>280</c:v>
                </c:pt>
                <c:pt idx="59">
                  <c:v>285</c:v>
                </c:pt>
                <c:pt idx="60">
                  <c:v>290</c:v>
                </c:pt>
                <c:pt idx="61">
                  <c:v>295</c:v>
                </c:pt>
                <c:pt idx="62">
                  <c:v>300</c:v>
                </c:pt>
                <c:pt idx="63">
                  <c:v>305</c:v>
                </c:pt>
                <c:pt idx="64">
                  <c:v>310</c:v>
                </c:pt>
                <c:pt idx="65">
                  <c:v>315</c:v>
                </c:pt>
                <c:pt idx="66">
                  <c:v>320</c:v>
                </c:pt>
                <c:pt idx="67">
                  <c:v>325</c:v>
                </c:pt>
                <c:pt idx="68">
                  <c:v>330</c:v>
                </c:pt>
                <c:pt idx="69">
                  <c:v>335</c:v>
                </c:pt>
                <c:pt idx="70">
                  <c:v>340</c:v>
                </c:pt>
                <c:pt idx="71">
                  <c:v>345</c:v>
                </c:pt>
                <c:pt idx="72">
                  <c:v>350</c:v>
                </c:pt>
                <c:pt idx="73">
                  <c:v>355</c:v>
                </c:pt>
                <c:pt idx="74">
                  <c:v>360</c:v>
                </c:pt>
                <c:pt idx="75">
                  <c:v>365</c:v>
                </c:pt>
                <c:pt idx="76">
                  <c:v>370</c:v>
                </c:pt>
                <c:pt idx="77">
                  <c:v>375</c:v>
                </c:pt>
                <c:pt idx="78">
                  <c:v>380</c:v>
                </c:pt>
                <c:pt idx="79">
                  <c:v>385</c:v>
                </c:pt>
                <c:pt idx="80">
                  <c:v>390</c:v>
                </c:pt>
                <c:pt idx="81">
                  <c:v>395</c:v>
                </c:pt>
                <c:pt idx="82">
                  <c:v>400</c:v>
                </c:pt>
                <c:pt idx="83">
                  <c:v>405</c:v>
                </c:pt>
                <c:pt idx="84">
                  <c:v>410</c:v>
                </c:pt>
                <c:pt idx="85">
                  <c:v>415</c:v>
                </c:pt>
                <c:pt idx="86">
                  <c:v>420</c:v>
                </c:pt>
                <c:pt idx="87">
                  <c:v>425</c:v>
                </c:pt>
                <c:pt idx="88">
                  <c:v>430</c:v>
                </c:pt>
                <c:pt idx="89">
                  <c:v>435</c:v>
                </c:pt>
                <c:pt idx="90">
                  <c:v>440</c:v>
                </c:pt>
                <c:pt idx="91">
                  <c:v>445</c:v>
                </c:pt>
                <c:pt idx="92">
                  <c:v>450</c:v>
                </c:pt>
                <c:pt idx="93">
                  <c:v>455</c:v>
                </c:pt>
                <c:pt idx="94">
                  <c:v>460</c:v>
                </c:pt>
                <c:pt idx="95">
                  <c:v>465</c:v>
                </c:pt>
                <c:pt idx="96" formatCode="0.0">
                  <c:v>466.23</c:v>
                </c:pt>
              </c:numCache>
            </c:numRef>
          </c:xVal>
          <c:yVal>
            <c:numRef>
              <c:f>Sheet1!$K$11:$K$107</c:f>
              <c:numCache>
                <c:formatCode>0.000</c:formatCode>
                <c:ptCount val="97"/>
                <c:pt idx="0">
                  <c:v>1125.1110000000001</c:v>
                </c:pt>
                <c:pt idx="1">
                  <c:v>1125.0910000000001</c:v>
                </c:pt>
                <c:pt idx="2">
                  <c:v>1124.0910000000001</c:v>
                </c:pt>
                <c:pt idx="3">
                  <c:v>1124.0710000000001</c:v>
                </c:pt>
                <c:pt idx="4">
                  <c:v>1124.0510000000002</c:v>
                </c:pt>
                <c:pt idx="5">
                  <c:v>1124.0310000000002</c:v>
                </c:pt>
                <c:pt idx="6">
                  <c:v>1124.0110000000002</c:v>
                </c:pt>
                <c:pt idx="7">
                  <c:v>1123.9910000000002</c:v>
                </c:pt>
                <c:pt idx="8">
                  <c:v>1123.9710000000002</c:v>
                </c:pt>
                <c:pt idx="9">
                  <c:v>1123.9510000000002</c:v>
                </c:pt>
                <c:pt idx="10">
                  <c:v>1123.9310000000003</c:v>
                </c:pt>
                <c:pt idx="11">
                  <c:v>1123.9110000000003</c:v>
                </c:pt>
                <c:pt idx="12">
                  <c:v>1123.8910000000003</c:v>
                </c:pt>
                <c:pt idx="13">
                  <c:v>1123.8710000000003</c:v>
                </c:pt>
                <c:pt idx="14">
                  <c:v>1123.8510000000003</c:v>
                </c:pt>
                <c:pt idx="15">
                  <c:v>1123.8310000000004</c:v>
                </c:pt>
                <c:pt idx="16">
                  <c:v>1123.8110000000004</c:v>
                </c:pt>
                <c:pt idx="17">
                  <c:v>1123.7910000000004</c:v>
                </c:pt>
                <c:pt idx="18">
                  <c:v>1123.7710000000004</c:v>
                </c:pt>
                <c:pt idx="19">
                  <c:v>1123.7510000000004</c:v>
                </c:pt>
                <c:pt idx="20">
                  <c:v>1123.7310000000004</c:v>
                </c:pt>
                <c:pt idx="21">
                  <c:v>1123.7110000000005</c:v>
                </c:pt>
                <c:pt idx="22">
                  <c:v>1123.6910000000005</c:v>
                </c:pt>
                <c:pt idx="23">
                  <c:v>1123.6710000000005</c:v>
                </c:pt>
                <c:pt idx="24">
                  <c:v>1123.1410000000005</c:v>
                </c:pt>
                <c:pt idx="25">
                  <c:v>1123.1185000000005</c:v>
                </c:pt>
                <c:pt idx="26">
                  <c:v>1123.0960000000005</c:v>
                </c:pt>
                <c:pt idx="27">
                  <c:v>1123.0735000000004</c:v>
                </c:pt>
                <c:pt idx="28">
                  <c:v>1123.0510000000004</c:v>
                </c:pt>
                <c:pt idx="29">
                  <c:v>1123.0285000000003</c:v>
                </c:pt>
                <c:pt idx="30">
                  <c:v>1123.0060000000003</c:v>
                </c:pt>
                <c:pt idx="31">
                  <c:v>1122.9835000000003</c:v>
                </c:pt>
                <c:pt idx="32">
                  <c:v>1122.9610000000002</c:v>
                </c:pt>
                <c:pt idx="33">
                  <c:v>1122.9385000000002</c:v>
                </c:pt>
                <c:pt idx="34">
                  <c:v>1122.9160000000002</c:v>
                </c:pt>
                <c:pt idx="35">
                  <c:v>1122.8935000000001</c:v>
                </c:pt>
                <c:pt idx="36">
                  <c:v>1122.8710000000001</c:v>
                </c:pt>
                <c:pt idx="37">
                  <c:v>1122.8485000000001</c:v>
                </c:pt>
                <c:pt idx="38">
                  <c:v>1122.826</c:v>
                </c:pt>
                <c:pt idx="39">
                  <c:v>1122.8035</c:v>
                </c:pt>
                <c:pt idx="40">
                  <c:v>1122.7809999999999</c:v>
                </c:pt>
                <c:pt idx="41">
                  <c:v>1122.7584999999999</c:v>
                </c:pt>
                <c:pt idx="42">
                  <c:v>1122.7359999999999</c:v>
                </c:pt>
                <c:pt idx="43">
                  <c:v>1122.7134999999998</c:v>
                </c:pt>
                <c:pt idx="44">
                  <c:v>1122.6909999999998</c:v>
                </c:pt>
                <c:pt idx="45">
                  <c:v>1122.6684999999998</c:v>
                </c:pt>
                <c:pt idx="46">
                  <c:v>1122.6459999999997</c:v>
                </c:pt>
                <c:pt idx="47">
                  <c:v>1122.6234999999997</c:v>
                </c:pt>
                <c:pt idx="48">
                  <c:v>1122.6009999999997</c:v>
                </c:pt>
                <c:pt idx="49">
                  <c:v>1122.5784999999996</c:v>
                </c:pt>
                <c:pt idx="50">
                  <c:v>1122.5559999999996</c:v>
                </c:pt>
                <c:pt idx="51">
                  <c:v>1122.5334999999995</c:v>
                </c:pt>
                <c:pt idx="52">
                  <c:v>1122.5109999999995</c:v>
                </c:pt>
                <c:pt idx="53">
                  <c:v>1122.4884999999995</c:v>
                </c:pt>
                <c:pt idx="54">
                  <c:v>1122.4659999999994</c:v>
                </c:pt>
                <c:pt idx="55">
                  <c:v>1122.4434999999994</c:v>
                </c:pt>
                <c:pt idx="56">
                  <c:v>1122.4209999999994</c:v>
                </c:pt>
                <c:pt idx="57">
                  <c:v>1122.3984999999993</c:v>
                </c:pt>
                <c:pt idx="58">
                  <c:v>1122.3759999999993</c:v>
                </c:pt>
                <c:pt idx="59">
                  <c:v>1122.3534999999993</c:v>
                </c:pt>
                <c:pt idx="60">
                  <c:v>1122.3309999999992</c:v>
                </c:pt>
                <c:pt idx="61">
                  <c:v>1122.3084999999992</c:v>
                </c:pt>
                <c:pt idx="62">
                  <c:v>1122.2859999999991</c:v>
                </c:pt>
                <c:pt idx="63">
                  <c:v>1122.2634999999991</c:v>
                </c:pt>
                <c:pt idx="64">
                  <c:v>1122.2409999999991</c:v>
                </c:pt>
                <c:pt idx="65">
                  <c:v>1122.218499999999</c:v>
                </c:pt>
                <c:pt idx="66">
                  <c:v>1122.195999999999</c:v>
                </c:pt>
                <c:pt idx="67">
                  <c:v>1122.173499999999</c:v>
                </c:pt>
                <c:pt idx="68">
                  <c:v>1122.1509999999989</c:v>
                </c:pt>
                <c:pt idx="69">
                  <c:v>1122.1284999999989</c:v>
                </c:pt>
                <c:pt idx="70">
                  <c:v>1122.1059999999989</c:v>
                </c:pt>
                <c:pt idx="71">
                  <c:v>1122.0834999999988</c:v>
                </c:pt>
                <c:pt idx="72">
                  <c:v>1122.0609999999988</c:v>
                </c:pt>
                <c:pt idx="73">
                  <c:v>1122.0384999999987</c:v>
                </c:pt>
                <c:pt idx="74">
                  <c:v>1122.0159999999987</c:v>
                </c:pt>
                <c:pt idx="75">
                  <c:v>1121.9934999999987</c:v>
                </c:pt>
                <c:pt idx="76">
                  <c:v>1121.9709999999986</c:v>
                </c:pt>
                <c:pt idx="77">
                  <c:v>1121.9484999999986</c:v>
                </c:pt>
                <c:pt idx="78">
                  <c:v>1121.9259999999986</c:v>
                </c:pt>
                <c:pt idx="79">
                  <c:v>1121.9034999999985</c:v>
                </c:pt>
                <c:pt idx="80">
                  <c:v>1121.8809999999985</c:v>
                </c:pt>
                <c:pt idx="81">
                  <c:v>1121.8584999999985</c:v>
                </c:pt>
                <c:pt idx="82">
                  <c:v>1121.8359999999984</c:v>
                </c:pt>
                <c:pt idx="83">
                  <c:v>1121.8134999999984</c:v>
                </c:pt>
                <c:pt idx="84">
                  <c:v>1121.7909999999983</c:v>
                </c:pt>
                <c:pt idx="85">
                  <c:v>1121.7684999999983</c:v>
                </c:pt>
                <c:pt idx="86">
                  <c:v>1121.7459999999983</c:v>
                </c:pt>
                <c:pt idx="87">
                  <c:v>1121.7234999999982</c:v>
                </c:pt>
                <c:pt idx="88">
                  <c:v>1121.7009999999982</c:v>
                </c:pt>
                <c:pt idx="89">
                  <c:v>1121.6784999999982</c:v>
                </c:pt>
                <c:pt idx="90">
                  <c:v>1121.6559999999981</c:v>
                </c:pt>
                <c:pt idx="91">
                  <c:v>1121.6334999999981</c:v>
                </c:pt>
                <c:pt idx="92">
                  <c:v>1121.6109999999981</c:v>
                </c:pt>
                <c:pt idx="93">
                  <c:v>1121.588499999998</c:v>
                </c:pt>
                <c:pt idx="94">
                  <c:v>1121.565999999998</c:v>
                </c:pt>
                <c:pt idx="95">
                  <c:v>1121.5434999999979</c:v>
                </c:pt>
                <c:pt idx="96">
                  <c:v>1121.5379649999979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Sheet1!$L$10</c:f>
              <c:strCache>
                <c:ptCount val="1"/>
                <c:pt idx="0">
                  <c:v>EML (m)</c:v>
                </c:pt>
              </c:strCache>
            </c:strRef>
          </c:tx>
          <c:marker>
            <c:symbol val="none"/>
          </c:marker>
          <c:xVal>
            <c:numRef>
              <c:f>Sheet1!$B$11:$B$107</c:f>
              <c:numCache>
                <c:formatCode>General</c:formatCode>
                <c:ptCount val="9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110</c:v>
                </c:pt>
                <c:pt idx="25">
                  <c:v>115</c:v>
                </c:pt>
                <c:pt idx="26">
                  <c:v>120</c:v>
                </c:pt>
                <c:pt idx="27">
                  <c:v>125</c:v>
                </c:pt>
                <c:pt idx="28">
                  <c:v>130</c:v>
                </c:pt>
                <c:pt idx="29">
                  <c:v>135</c:v>
                </c:pt>
                <c:pt idx="30">
                  <c:v>140</c:v>
                </c:pt>
                <c:pt idx="31">
                  <c:v>145</c:v>
                </c:pt>
                <c:pt idx="32">
                  <c:v>150</c:v>
                </c:pt>
                <c:pt idx="33">
                  <c:v>155</c:v>
                </c:pt>
                <c:pt idx="34">
                  <c:v>160</c:v>
                </c:pt>
                <c:pt idx="35">
                  <c:v>165</c:v>
                </c:pt>
                <c:pt idx="36">
                  <c:v>170</c:v>
                </c:pt>
                <c:pt idx="37">
                  <c:v>175</c:v>
                </c:pt>
                <c:pt idx="38">
                  <c:v>180</c:v>
                </c:pt>
                <c:pt idx="39">
                  <c:v>185</c:v>
                </c:pt>
                <c:pt idx="40">
                  <c:v>190</c:v>
                </c:pt>
                <c:pt idx="41">
                  <c:v>195</c:v>
                </c:pt>
                <c:pt idx="42">
                  <c:v>200</c:v>
                </c:pt>
                <c:pt idx="43">
                  <c:v>205</c:v>
                </c:pt>
                <c:pt idx="44">
                  <c:v>210</c:v>
                </c:pt>
                <c:pt idx="45">
                  <c:v>215</c:v>
                </c:pt>
                <c:pt idx="46">
                  <c:v>220</c:v>
                </c:pt>
                <c:pt idx="47">
                  <c:v>225</c:v>
                </c:pt>
                <c:pt idx="48">
                  <c:v>230</c:v>
                </c:pt>
                <c:pt idx="49">
                  <c:v>235</c:v>
                </c:pt>
                <c:pt idx="50">
                  <c:v>240</c:v>
                </c:pt>
                <c:pt idx="51">
                  <c:v>245</c:v>
                </c:pt>
                <c:pt idx="52">
                  <c:v>250</c:v>
                </c:pt>
                <c:pt idx="53">
                  <c:v>255</c:v>
                </c:pt>
                <c:pt idx="54">
                  <c:v>260</c:v>
                </c:pt>
                <c:pt idx="55">
                  <c:v>265</c:v>
                </c:pt>
                <c:pt idx="56">
                  <c:v>270</c:v>
                </c:pt>
                <c:pt idx="57">
                  <c:v>275</c:v>
                </c:pt>
                <c:pt idx="58">
                  <c:v>280</c:v>
                </c:pt>
                <c:pt idx="59">
                  <c:v>285</c:v>
                </c:pt>
                <c:pt idx="60">
                  <c:v>290</c:v>
                </c:pt>
                <c:pt idx="61">
                  <c:v>295</c:v>
                </c:pt>
                <c:pt idx="62">
                  <c:v>300</c:v>
                </c:pt>
                <c:pt idx="63">
                  <c:v>305</c:v>
                </c:pt>
                <c:pt idx="64">
                  <c:v>310</c:v>
                </c:pt>
                <c:pt idx="65">
                  <c:v>315</c:v>
                </c:pt>
                <c:pt idx="66">
                  <c:v>320</c:v>
                </c:pt>
                <c:pt idx="67">
                  <c:v>325</c:v>
                </c:pt>
                <c:pt idx="68">
                  <c:v>330</c:v>
                </c:pt>
                <c:pt idx="69">
                  <c:v>335</c:v>
                </c:pt>
                <c:pt idx="70">
                  <c:v>340</c:v>
                </c:pt>
                <c:pt idx="71">
                  <c:v>345</c:v>
                </c:pt>
                <c:pt idx="72">
                  <c:v>350</c:v>
                </c:pt>
                <c:pt idx="73">
                  <c:v>355</c:v>
                </c:pt>
                <c:pt idx="74">
                  <c:v>360</c:v>
                </c:pt>
                <c:pt idx="75">
                  <c:v>365</c:v>
                </c:pt>
                <c:pt idx="76">
                  <c:v>370</c:v>
                </c:pt>
                <c:pt idx="77">
                  <c:v>375</c:v>
                </c:pt>
                <c:pt idx="78">
                  <c:v>380</c:v>
                </c:pt>
                <c:pt idx="79">
                  <c:v>385</c:v>
                </c:pt>
                <c:pt idx="80">
                  <c:v>390</c:v>
                </c:pt>
                <c:pt idx="81">
                  <c:v>395</c:v>
                </c:pt>
                <c:pt idx="82">
                  <c:v>400</c:v>
                </c:pt>
                <c:pt idx="83">
                  <c:v>405</c:v>
                </c:pt>
                <c:pt idx="84">
                  <c:v>410</c:v>
                </c:pt>
                <c:pt idx="85">
                  <c:v>415</c:v>
                </c:pt>
                <c:pt idx="86">
                  <c:v>420</c:v>
                </c:pt>
                <c:pt idx="87">
                  <c:v>425</c:v>
                </c:pt>
                <c:pt idx="88">
                  <c:v>430</c:v>
                </c:pt>
                <c:pt idx="89">
                  <c:v>435</c:v>
                </c:pt>
                <c:pt idx="90">
                  <c:v>440</c:v>
                </c:pt>
                <c:pt idx="91">
                  <c:v>445</c:v>
                </c:pt>
                <c:pt idx="92">
                  <c:v>450</c:v>
                </c:pt>
                <c:pt idx="93">
                  <c:v>455</c:v>
                </c:pt>
                <c:pt idx="94">
                  <c:v>460</c:v>
                </c:pt>
                <c:pt idx="95">
                  <c:v>465</c:v>
                </c:pt>
                <c:pt idx="96" formatCode="0.0">
                  <c:v>466.23</c:v>
                </c:pt>
              </c:numCache>
            </c:numRef>
          </c:xVal>
          <c:yVal>
            <c:numRef>
              <c:f>Sheet1!$L$11:$L$107</c:f>
              <c:numCache>
                <c:formatCode>0.000</c:formatCode>
                <c:ptCount val="97"/>
                <c:pt idx="0">
                  <c:v>1125.3110000000001</c:v>
                </c:pt>
                <c:pt idx="1">
                  <c:v>1125.2910000000002</c:v>
                </c:pt>
                <c:pt idx="2">
                  <c:v>1124.2910000000002</c:v>
                </c:pt>
                <c:pt idx="3">
                  <c:v>1124.2710000000002</c:v>
                </c:pt>
                <c:pt idx="4">
                  <c:v>1124.2510000000002</c:v>
                </c:pt>
                <c:pt idx="5">
                  <c:v>1124.2310000000002</c:v>
                </c:pt>
                <c:pt idx="6">
                  <c:v>1124.2110000000002</c:v>
                </c:pt>
                <c:pt idx="7">
                  <c:v>1124.1910000000003</c:v>
                </c:pt>
                <c:pt idx="8">
                  <c:v>1124.1710000000003</c:v>
                </c:pt>
                <c:pt idx="9">
                  <c:v>1124.1510000000003</c:v>
                </c:pt>
                <c:pt idx="10">
                  <c:v>1124.1310000000003</c:v>
                </c:pt>
                <c:pt idx="11">
                  <c:v>1124.1110000000003</c:v>
                </c:pt>
                <c:pt idx="12">
                  <c:v>1124.0910000000003</c:v>
                </c:pt>
                <c:pt idx="13">
                  <c:v>1124.0710000000004</c:v>
                </c:pt>
                <c:pt idx="14">
                  <c:v>1124.0510000000004</c:v>
                </c:pt>
                <c:pt idx="15">
                  <c:v>1124.0310000000004</c:v>
                </c:pt>
                <c:pt idx="16">
                  <c:v>1124.0110000000004</c:v>
                </c:pt>
                <c:pt idx="17">
                  <c:v>1123.9910000000004</c:v>
                </c:pt>
                <c:pt idx="18">
                  <c:v>1123.9710000000005</c:v>
                </c:pt>
                <c:pt idx="19">
                  <c:v>1123.9510000000005</c:v>
                </c:pt>
                <c:pt idx="20">
                  <c:v>1123.9310000000005</c:v>
                </c:pt>
                <c:pt idx="21">
                  <c:v>1123.9110000000005</c:v>
                </c:pt>
                <c:pt idx="22">
                  <c:v>1123.8910000000005</c:v>
                </c:pt>
                <c:pt idx="23">
                  <c:v>1123.8710000000005</c:v>
                </c:pt>
                <c:pt idx="24">
                  <c:v>1123.3410000000006</c:v>
                </c:pt>
                <c:pt idx="25">
                  <c:v>1123.3185000000005</c:v>
                </c:pt>
                <c:pt idx="26">
                  <c:v>1123.2960000000005</c:v>
                </c:pt>
                <c:pt idx="27">
                  <c:v>1123.2735000000005</c:v>
                </c:pt>
                <c:pt idx="28">
                  <c:v>1123.2510000000004</c:v>
                </c:pt>
                <c:pt idx="29">
                  <c:v>1123.2285000000004</c:v>
                </c:pt>
                <c:pt idx="30">
                  <c:v>1123.2060000000004</c:v>
                </c:pt>
                <c:pt idx="31">
                  <c:v>1123.1835000000003</c:v>
                </c:pt>
                <c:pt idx="32">
                  <c:v>1123.1610000000003</c:v>
                </c:pt>
                <c:pt idx="33">
                  <c:v>1123.1385000000002</c:v>
                </c:pt>
                <c:pt idx="34">
                  <c:v>1123.1160000000002</c:v>
                </c:pt>
                <c:pt idx="35">
                  <c:v>1123.0935000000002</c:v>
                </c:pt>
                <c:pt idx="36">
                  <c:v>1123.0710000000001</c:v>
                </c:pt>
                <c:pt idx="37">
                  <c:v>1123.0485000000001</c:v>
                </c:pt>
                <c:pt idx="38">
                  <c:v>1123.0260000000001</c:v>
                </c:pt>
                <c:pt idx="39">
                  <c:v>1123.0035</c:v>
                </c:pt>
                <c:pt idx="40">
                  <c:v>1122.981</c:v>
                </c:pt>
                <c:pt idx="41">
                  <c:v>1122.9585</c:v>
                </c:pt>
                <c:pt idx="42">
                  <c:v>1122.9359999999999</c:v>
                </c:pt>
                <c:pt idx="43">
                  <c:v>1122.9134999999999</c:v>
                </c:pt>
                <c:pt idx="44">
                  <c:v>1122.8909999999998</c:v>
                </c:pt>
                <c:pt idx="45">
                  <c:v>1122.8684999999998</c:v>
                </c:pt>
                <c:pt idx="46">
                  <c:v>1122.8459999999998</c:v>
                </c:pt>
                <c:pt idx="47">
                  <c:v>1122.8234999999997</c:v>
                </c:pt>
                <c:pt idx="48">
                  <c:v>1122.8009999999997</c:v>
                </c:pt>
                <c:pt idx="49">
                  <c:v>1122.7784999999997</c:v>
                </c:pt>
                <c:pt idx="50">
                  <c:v>1122.7559999999996</c:v>
                </c:pt>
                <c:pt idx="51">
                  <c:v>1122.7334999999996</c:v>
                </c:pt>
                <c:pt idx="52">
                  <c:v>1122.7109999999996</c:v>
                </c:pt>
                <c:pt idx="53">
                  <c:v>1122.6884999999995</c:v>
                </c:pt>
                <c:pt idx="54">
                  <c:v>1122.6659999999995</c:v>
                </c:pt>
                <c:pt idx="55">
                  <c:v>1122.6434999999994</c:v>
                </c:pt>
                <c:pt idx="56">
                  <c:v>1122.6209999999994</c:v>
                </c:pt>
                <c:pt idx="57">
                  <c:v>1122.5984999999994</c:v>
                </c:pt>
                <c:pt idx="58">
                  <c:v>1122.5759999999993</c:v>
                </c:pt>
                <c:pt idx="59">
                  <c:v>1122.5534999999993</c:v>
                </c:pt>
                <c:pt idx="60">
                  <c:v>1122.5309999999993</c:v>
                </c:pt>
                <c:pt idx="61">
                  <c:v>1122.5084999999992</c:v>
                </c:pt>
                <c:pt idx="62">
                  <c:v>1122.4859999999992</c:v>
                </c:pt>
                <c:pt idx="63">
                  <c:v>1122.4634999999992</c:v>
                </c:pt>
                <c:pt idx="64">
                  <c:v>1122.4409999999991</c:v>
                </c:pt>
                <c:pt idx="65">
                  <c:v>1122.4184999999991</c:v>
                </c:pt>
                <c:pt idx="66">
                  <c:v>1122.395999999999</c:v>
                </c:pt>
                <c:pt idx="67">
                  <c:v>1122.373499999999</c:v>
                </c:pt>
                <c:pt idx="68">
                  <c:v>1122.350999999999</c:v>
                </c:pt>
                <c:pt idx="69">
                  <c:v>1122.3284999999989</c:v>
                </c:pt>
                <c:pt idx="70">
                  <c:v>1122.3059999999989</c:v>
                </c:pt>
                <c:pt idx="71">
                  <c:v>1122.2834999999989</c:v>
                </c:pt>
                <c:pt idx="72">
                  <c:v>1122.2609999999988</c:v>
                </c:pt>
                <c:pt idx="73">
                  <c:v>1122.2384999999988</c:v>
                </c:pt>
                <c:pt idx="74">
                  <c:v>1122.2159999999988</c:v>
                </c:pt>
                <c:pt idx="75">
                  <c:v>1122.1934999999987</c:v>
                </c:pt>
                <c:pt idx="76">
                  <c:v>1122.1709999999987</c:v>
                </c:pt>
                <c:pt idx="77">
                  <c:v>1122.1484999999986</c:v>
                </c:pt>
                <c:pt idx="78">
                  <c:v>1122.1259999999986</c:v>
                </c:pt>
                <c:pt idx="79">
                  <c:v>1122.1034999999986</c:v>
                </c:pt>
                <c:pt idx="80">
                  <c:v>1122.0809999999985</c:v>
                </c:pt>
                <c:pt idx="81">
                  <c:v>1122.0584999999985</c:v>
                </c:pt>
                <c:pt idx="82">
                  <c:v>1122.0359999999985</c:v>
                </c:pt>
                <c:pt idx="83">
                  <c:v>1122.0134999999984</c:v>
                </c:pt>
                <c:pt idx="84">
                  <c:v>1121.9909999999984</c:v>
                </c:pt>
                <c:pt idx="85">
                  <c:v>1121.9684999999984</c:v>
                </c:pt>
                <c:pt idx="86">
                  <c:v>1121.9459999999983</c:v>
                </c:pt>
                <c:pt idx="87">
                  <c:v>1121.9234999999983</c:v>
                </c:pt>
                <c:pt idx="88">
                  <c:v>1121.9009999999982</c:v>
                </c:pt>
                <c:pt idx="89">
                  <c:v>1121.8784999999982</c:v>
                </c:pt>
                <c:pt idx="90">
                  <c:v>1121.8559999999982</c:v>
                </c:pt>
                <c:pt idx="91">
                  <c:v>1121.8334999999981</c:v>
                </c:pt>
                <c:pt idx="92">
                  <c:v>1121.8109999999981</c:v>
                </c:pt>
                <c:pt idx="93">
                  <c:v>1121.7884999999981</c:v>
                </c:pt>
                <c:pt idx="94">
                  <c:v>1121.765999999998</c:v>
                </c:pt>
                <c:pt idx="95">
                  <c:v>1121.743499999998</c:v>
                </c:pt>
                <c:pt idx="96">
                  <c:v>1121.737964999998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060464"/>
        <c:axId val="342063208"/>
      </c:scatterChart>
      <c:valAx>
        <c:axId val="34206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2063208"/>
        <c:crosses val="autoZero"/>
        <c:crossBetween val="midCat"/>
      </c:valAx>
      <c:valAx>
        <c:axId val="342063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206046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12</xdr:row>
      <xdr:rowOff>166687</xdr:rowOff>
    </xdr:from>
    <xdr:to>
      <xdr:col>21</xdr:col>
      <xdr:colOff>295275</xdr:colOff>
      <xdr:row>28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9</xdr:row>
      <xdr:rowOff>5</xdr:rowOff>
    </xdr:from>
    <xdr:to>
      <xdr:col>32</xdr:col>
      <xdr:colOff>333375</xdr:colOff>
      <xdr:row>14</xdr:row>
      <xdr:rowOff>38101</xdr:rowOff>
    </xdr:to>
    <xdr:grpSp>
      <xdr:nvGrpSpPr>
        <xdr:cNvPr id="192" name="Group 191"/>
        <xdr:cNvGrpSpPr/>
      </xdr:nvGrpSpPr>
      <xdr:grpSpPr>
        <a:xfrm>
          <a:off x="13154025" y="2514605"/>
          <a:ext cx="3381375" cy="1371596"/>
          <a:chOff x="13154025" y="1962155"/>
          <a:chExt cx="3381375" cy="1371596"/>
        </a:xfrm>
      </xdr:grpSpPr>
      <xdr:grpSp>
        <xdr:nvGrpSpPr>
          <xdr:cNvPr id="170" name="Group 169"/>
          <xdr:cNvGrpSpPr/>
        </xdr:nvGrpSpPr>
        <xdr:grpSpPr>
          <a:xfrm>
            <a:off x="13154025" y="1962155"/>
            <a:ext cx="3381375" cy="1371596"/>
            <a:chOff x="13154025" y="1962155"/>
            <a:chExt cx="3381375" cy="1371596"/>
          </a:xfrm>
        </xdr:grpSpPr>
        <xdr:grpSp>
          <xdr:nvGrpSpPr>
            <xdr:cNvPr id="103" name="Group 102"/>
            <xdr:cNvGrpSpPr/>
          </xdr:nvGrpSpPr>
          <xdr:grpSpPr>
            <a:xfrm>
              <a:off x="13154025" y="1962155"/>
              <a:ext cx="3381375" cy="1371596"/>
              <a:chOff x="13154025" y="1962155"/>
              <a:chExt cx="3381375" cy="1371596"/>
            </a:xfrm>
          </xdr:grpSpPr>
          <xdr:grpSp>
            <xdr:nvGrpSpPr>
              <xdr:cNvPr id="102" name="Group 101"/>
              <xdr:cNvGrpSpPr/>
            </xdr:nvGrpSpPr>
            <xdr:grpSpPr>
              <a:xfrm>
                <a:off x="13154025" y="1962155"/>
                <a:ext cx="3381375" cy="1371596"/>
                <a:chOff x="13154025" y="1962155"/>
                <a:chExt cx="3381375" cy="1371596"/>
              </a:xfrm>
            </xdr:grpSpPr>
            <xdr:sp macro="" textlink="">
              <xdr:nvSpPr>
                <xdr:cNvPr id="100" name="Rectangle 99"/>
                <xdr:cNvSpPr/>
              </xdr:nvSpPr>
              <xdr:spPr>
                <a:xfrm>
                  <a:off x="14087475" y="2257425"/>
                  <a:ext cx="194712" cy="1027582"/>
                </a:xfrm>
                <a:prstGeom prst="rect">
                  <a:avLst/>
                </a:prstGeom>
                <a:pattFill prst="lgConfetti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grpSp>
              <xdr:nvGrpSpPr>
                <xdr:cNvPr id="99" name="Group 98"/>
                <xdr:cNvGrpSpPr/>
              </xdr:nvGrpSpPr>
              <xdr:grpSpPr>
                <a:xfrm>
                  <a:off x="13154025" y="1962155"/>
                  <a:ext cx="3381375" cy="1371596"/>
                  <a:chOff x="13211175" y="2009780"/>
                  <a:chExt cx="3381375" cy="1371596"/>
                </a:xfrm>
              </xdr:grpSpPr>
              <xdr:grpSp>
                <xdr:nvGrpSpPr>
                  <xdr:cNvPr id="3" name="Group 2"/>
                  <xdr:cNvGrpSpPr/>
                </xdr:nvGrpSpPr>
                <xdr:grpSpPr>
                  <a:xfrm>
                    <a:off x="13735050" y="2009780"/>
                    <a:ext cx="2026445" cy="1371596"/>
                    <a:chOff x="7033260" y="1127762"/>
                    <a:chExt cx="2141220" cy="1169668"/>
                  </a:xfrm>
                </xdr:grpSpPr>
                <xdr:sp macro="" textlink="">
                  <xdr:nvSpPr>
                    <xdr:cNvPr id="5" name="TextBox 4"/>
                    <xdr:cNvSpPr txBox="1"/>
                  </xdr:nvSpPr>
                  <xdr:spPr>
                    <a:xfrm>
                      <a:off x="7658673" y="1249257"/>
                      <a:ext cx="114300" cy="121918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lIns="0" tIns="0" rIns="0" bIns="0" rtlCol="0" anchor="t"/>
                    <a:lstStyle/>
                    <a:p>
                      <a:pPr algn="ctr"/>
                      <a:r>
                        <a:rPr lang="en-US" sz="800"/>
                        <a:t>t</a:t>
                      </a:r>
                    </a:p>
                  </xdr:txBody>
                </xdr:sp>
                <xdr:grpSp>
                  <xdr:nvGrpSpPr>
                    <xdr:cNvPr id="4" name="Group 3"/>
                    <xdr:cNvGrpSpPr/>
                  </xdr:nvGrpSpPr>
                  <xdr:grpSpPr>
                    <a:xfrm>
                      <a:off x="7033260" y="1127762"/>
                      <a:ext cx="2141220" cy="1169668"/>
                      <a:chOff x="7033260" y="1127762"/>
                      <a:chExt cx="2141220" cy="1169668"/>
                    </a:xfrm>
                  </xdr:grpSpPr>
                  <xdr:grpSp>
                    <xdr:nvGrpSpPr>
                      <xdr:cNvPr id="6" name="Group 5"/>
                      <xdr:cNvGrpSpPr/>
                    </xdr:nvGrpSpPr>
                    <xdr:grpSpPr>
                      <a:xfrm>
                        <a:off x="7033260" y="1325882"/>
                        <a:ext cx="2077863" cy="971548"/>
                        <a:chOff x="7033260" y="1325882"/>
                        <a:chExt cx="2077863" cy="971548"/>
                      </a:xfrm>
                    </xdr:grpSpPr>
                    <xdr:grpSp>
                      <xdr:nvGrpSpPr>
                        <xdr:cNvPr id="16" name="Group 15"/>
                        <xdr:cNvGrpSpPr/>
                      </xdr:nvGrpSpPr>
                      <xdr:grpSpPr>
                        <a:xfrm>
                          <a:off x="7452359" y="1325882"/>
                          <a:ext cx="1658764" cy="971548"/>
                          <a:chOff x="7452359" y="1325882"/>
                          <a:chExt cx="1658764" cy="971548"/>
                        </a:xfrm>
                      </xdr:grpSpPr>
                      <xdr:grpSp>
                        <xdr:nvGrpSpPr>
                          <xdr:cNvPr id="18" name="Group 17"/>
                          <xdr:cNvGrpSpPr/>
                        </xdr:nvGrpSpPr>
                        <xdr:grpSpPr>
                          <a:xfrm>
                            <a:off x="7452359" y="1333500"/>
                            <a:ext cx="1658764" cy="963930"/>
                            <a:chOff x="7452359" y="1333500"/>
                            <a:chExt cx="1658764" cy="963930"/>
                          </a:xfrm>
                        </xdr:grpSpPr>
                        <xdr:grpSp>
                          <xdr:nvGrpSpPr>
                            <xdr:cNvPr id="20" name="Group 19"/>
                            <xdr:cNvGrpSpPr/>
                          </xdr:nvGrpSpPr>
                          <xdr:grpSpPr>
                            <a:xfrm>
                              <a:off x="7462823" y="1333500"/>
                              <a:ext cx="1648300" cy="963930"/>
                              <a:chOff x="436345" y="198120"/>
                              <a:chExt cx="1648300" cy="963930"/>
                            </a:xfrm>
                          </xdr:grpSpPr>
                          <xdr:grpSp>
                            <xdr:nvGrpSpPr>
                              <xdr:cNvPr id="28" name="Group 27"/>
                              <xdr:cNvGrpSpPr/>
                            </xdr:nvGrpSpPr>
                            <xdr:grpSpPr>
                              <a:xfrm>
                                <a:off x="436345" y="198120"/>
                                <a:ext cx="1596050" cy="922860"/>
                                <a:chOff x="436345" y="198120"/>
                                <a:chExt cx="1596050" cy="922860"/>
                              </a:xfrm>
                            </xdr:grpSpPr>
                            <xdr:grpSp>
                              <xdr:nvGrpSpPr>
                                <xdr:cNvPr id="29" name="Group 28"/>
                                <xdr:cNvGrpSpPr/>
                              </xdr:nvGrpSpPr>
                              <xdr:grpSpPr>
                                <a:xfrm>
                                  <a:off x="1082040" y="487680"/>
                                  <a:ext cx="281942" cy="152400"/>
                                  <a:chOff x="3642360" y="403860"/>
                                  <a:chExt cx="281942" cy="152400"/>
                                </a:xfrm>
                              </xdr:grpSpPr>
                              <xdr:cxnSp macro="">
                                <xdr:nvCxnSpPr>
                                  <xdr:cNvPr id="40" name="Straight Connector 39"/>
                                  <xdr:cNvCxnSpPr/>
                                </xdr:nvCxnSpPr>
                                <xdr:spPr>
                                  <a:xfrm flipH="1">
                                    <a:off x="3642360" y="403860"/>
                                    <a:ext cx="281942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1" name="Straight Connector 40"/>
                                  <xdr:cNvCxnSpPr/>
                                </xdr:nvCxnSpPr>
                                <xdr:spPr>
                                  <a:xfrm flipH="1">
                                    <a:off x="3749040" y="556260"/>
                                    <a:ext cx="91440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2" name="Straight Connector 41"/>
                                  <xdr:cNvCxnSpPr/>
                                </xdr:nvCxnSpPr>
                                <xdr:spPr>
                                  <a:xfrm flipH="1">
                                    <a:off x="3695700" y="480060"/>
                                    <a:ext cx="182880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  <xdr:grpSp>
                              <xdr:nvGrpSpPr>
                                <xdr:cNvPr id="30" name="Group 29"/>
                                <xdr:cNvGrpSpPr/>
                              </xdr:nvGrpSpPr>
                              <xdr:grpSpPr>
                                <a:xfrm>
                                  <a:off x="436345" y="198120"/>
                                  <a:ext cx="1596050" cy="922860"/>
                                  <a:chOff x="436345" y="198120"/>
                                  <a:chExt cx="1596050" cy="922860"/>
                                </a:xfrm>
                              </xdr:grpSpPr>
                              <xdr:grpSp>
                                <xdr:nvGrpSpPr>
                                  <xdr:cNvPr id="31" name="Group 30"/>
                                  <xdr:cNvGrpSpPr/>
                                </xdr:nvGrpSpPr>
                                <xdr:grpSpPr>
                                  <a:xfrm>
                                    <a:off x="441960" y="198120"/>
                                    <a:ext cx="1554480" cy="922860"/>
                                    <a:chOff x="2865120" y="205740"/>
                                    <a:chExt cx="1554480" cy="922860"/>
                                  </a:xfrm>
                                </xdr:grpSpPr>
                                <xdr:cxnSp macro="">
                                  <xdr:nvCxnSpPr>
                                    <xdr:cNvPr id="34" name="Straight Connector 33"/>
                                    <xdr:cNvCxnSpPr/>
                                  </xdr:nvCxnSpPr>
                                  <xdr:spPr>
                                    <a:xfrm flipH="1">
                                      <a:off x="2865120" y="1120140"/>
                                      <a:ext cx="1554480" cy="762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5" name="Straight Connector 34"/>
                                    <xdr:cNvCxnSpPr/>
                                  </xdr:nvCxnSpPr>
                                  <xdr:spPr>
                                    <a:xfrm rot="5400000">
                                      <a:off x="2597583" y="671399"/>
                                      <a:ext cx="91440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6" name="Straight Connector 35"/>
                                    <xdr:cNvCxnSpPr/>
                                  </xdr:nvCxnSpPr>
                                  <xdr:spPr>
                                    <a:xfrm rot="5400000">
                                      <a:off x="2902383" y="572339"/>
                                      <a:ext cx="73152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7" name="Straight Connector 36"/>
                                    <xdr:cNvCxnSpPr/>
                                  </xdr:nvCxnSpPr>
                                  <xdr:spPr>
                                    <a:xfrm rot="5400000">
                                      <a:off x="3810001" y="662939"/>
                                      <a:ext cx="91440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8" name="Straight Connector 37"/>
                                    <xdr:cNvCxnSpPr/>
                                  </xdr:nvCxnSpPr>
                                  <xdr:spPr>
                                    <a:xfrm rot="5400000">
                                      <a:off x="3694863" y="579959"/>
                                      <a:ext cx="73152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9" name="Straight Connector 38"/>
                                    <xdr:cNvCxnSpPr/>
                                  </xdr:nvCxnSpPr>
                                  <xdr:spPr>
                                    <a:xfrm flipH="1">
                                      <a:off x="3253740" y="937260"/>
                                      <a:ext cx="822960" cy="762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cxnSp macro="">
                                <xdr:nvCxnSpPr>
                                  <xdr:cNvPr id="32" name="Straight Connector 31"/>
                                  <xdr:cNvCxnSpPr/>
                                </xdr:nvCxnSpPr>
                                <xdr:spPr>
                                  <a:xfrm flipH="1">
                                    <a:off x="436345" y="213360"/>
                                    <a:ext cx="386476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33" name="Straight Connector 32"/>
                                  <xdr:cNvCxnSpPr/>
                                </xdr:nvCxnSpPr>
                                <xdr:spPr>
                                  <a:xfrm flipH="1">
                                    <a:off x="1645919" y="213360"/>
                                    <a:ext cx="386476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</xdr:grpSp>
                          <xdr:grpSp>
                            <xdr:nvGrpSpPr>
                              <xdr:cNvPr id="23" name="Group 22"/>
                              <xdr:cNvGrpSpPr/>
                            </xdr:nvGrpSpPr>
                            <xdr:grpSpPr>
                              <a:xfrm>
                                <a:off x="2075656" y="205740"/>
                                <a:ext cx="8989" cy="956310"/>
                                <a:chOff x="4186396" y="2423160"/>
                                <a:chExt cx="8989" cy="956310"/>
                              </a:xfrm>
                            </xdr:grpSpPr>
                            <xdr:cxnSp macro="">
                              <xdr:nvCxnSpPr>
                                <xdr:cNvPr id="24" name="Straight Connector 23"/>
                                <xdr:cNvCxnSpPr/>
                              </xdr:nvCxnSpPr>
                              <xdr:spPr>
                                <a:xfrm rot="10800000" flipH="1">
                                  <a:off x="4187763" y="2667000"/>
                                  <a:ext cx="7622" cy="457200"/>
                                </a:xfrm>
                                <a:prstGeom prst="line">
                                  <a:avLst/>
                                </a:prstGeom>
                                <a:ln w="3175">
                                  <a:headEnd type="triangle" w="med" len="med"/>
                                  <a:tailEnd type="triangle" w="med" len="med"/>
                                </a:ln>
                              </xdr:spPr>
                              <xdr:style>
                                <a:lnRef idx="2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1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25" name="Straight Connector 24"/>
                                <xdr:cNvCxnSpPr/>
                              </xdr:nvCxnSpPr>
                              <xdr:spPr>
                                <a:xfrm rot="10800000" flipH="1">
                                  <a:off x="4187210" y="2423160"/>
                                  <a:ext cx="7621" cy="228600"/>
                                </a:xfrm>
                                <a:prstGeom prst="line">
                                  <a:avLst/>
                                </a:prstGeom>
                                <a:ln w="3175">
                                  <a:headEnd type="triangle" w="med" len="med"/>
                                  <a:tailEnd type="triangle" w="med" len="med"/>
                                </a:ln>
                              </xdr:spPr>
                              <xdr:style>
                                <a:lnRef idx="2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1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26" name="Straight Connector 25"/>
                                <xdr:cNvCxnSpPr/>
                              </xdr:nvCxnSpPr>
                              <xdr:spPr>
                                <a:xfrm rot="10800000" flipH="1">
                                  <a:off x="4186396" y="3150870"/>
                                  <a:ext cx="7621" cy="228600"/>
                                </a:xfrm>
                                <a:prstGeom prst="line">
                                  <a:avLst/>
                                </a:prstGeom>
                                <a:ln w="3175">
                                  <a:headEnd type="triangle" w="med" len="med"/>
                                  <a:tailEnd type="triangle" w="med" len="med"/>
                                </a:ln>
                              </xdr:spPr>
                              <xdr:style>
                                <a:lnRef idx="2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1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</xdr:grpSp>
                        <xdr:cxnSp macro="">
                          <xdr:nvCxnSpPr>
                            <xdr:cNvPr id="21" name="Straight Connector 20"/>
                            <xdr:cNvCxnSpPr/>
                          </xdr:nvCxnSpPr>
                          <xdr:spPr>
                            <a:xfrm rot="10800000">
                              <a:off x="7452359" y="1333501"/>
                              <a:ext cx="2" cy="91440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1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cxnSp macro="">
                        <xdr:nvCxnSpPr>
                          <xdr:cNvPr id="19" name="Straight Connector 18"/>
                          <xdr:cNvCxnSpPr/>
                        </xdr:nvCxnSpPr>
                        <xdr:spPr>
                          <a:xfrm rot="10800000">
                            <a:off x="9069956" y="1325882"/>
                            <a:ext cx="2" cy="91440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2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1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sp macro="" textlink="">
                      <xdr:nvSpPr>
                        <xdr:cNvPr id="17" name="TextBox 16"/>
                        <xdr:cNvSpPr txBox="1"/>
                      </xdr:nvSpPr>
                      <xdr:spPr>
                        <a:xfrm>
                          <a:off x="7033260" y="1619385"/>
                          <a:ext cx="373380" cy="2667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marL="0" indent="0" algn="ctr"/>
                          <a:r>
                            <a:rPr lang="en-US" sz="800">
                              <a:solidFill>
                                <a:schemeClr val="dk1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Working area</a:t>
                          </a:r>
                        </a:p>
                      </xdr:txBody>
                    </xdr:sp>
                  </xdr:grpSp>
                  <xdr:grpSp>
                    <xdr:nvGrpSpPr>
                      <xdr:cNvPr id="7" name="Group 6"/>
                      <xdr:cNvGrpSpPr/>
                    </xdr:nvGrpSpPr>
                    <xdr:grpSpPr>
                      <a:xfrm>
                        <a:off x="7254240" y="1127762"/>
                        <a:ext cx="1920240" cy="182878"/>
                        <a:chOff x="7254240" y="1127762"/>
                        <a:chExt cx="1920240" cy="182878"/>
                      </a:xfrm>
                    </xdr:grpSpPr>
                    <xdr:sp macro="" textlink="">
                      <xdr:nvSpPr>
                        <xdr:cNvPr id="8" name="TextBox 7"/>
                        <xdr:cNvSpPr txBox="1"/>
                      </xdr:nvSpPr>
                      <xdr:spPr>
                        <a:xfrm>
                          <a:off x="8138160" y="1127762"/>
                          <a:ext cx="114300" cy="121918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800"/>
                            <a:t>T</a:t>
                          </a:r>
                        </a:p>
                      </xdr:txBody>
                    </xdr:sp>
                    <xdr:sp macro="" textlink="">
                      <xdr:nvSpPr>
                        <xdr:cNvPr id="9" name="TextBox 8"/>
                        <xdr:cNvSpPr txBox="1"/>
                      </xdr:nvSpPr>
                      <xdr:spPr>
                        <a:xfrm>
                          <a:off x="7475220" y="1135382"/>
                          <a:ext cx="114300" cy="121918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800"/>
                            <a:t>B</a:t>
                          </a:r>
                        </a:p>
                      </xdr:txBody>
                    </xdr:sp>
                    <xdr:sp macro="" textlink="">
                      <xdr:nvSpPr>
                        <xdr:cNvPr id="10" name="TextBox 9"/>
                        <xdr:cNvSpPr txBox="1"/>
                      </xdr:nvSpPr>
                      <xdr:spPr>
                        <a:xfrm>
                          <a:off x="8778240" y="1127762"/>
                          <a:ext cx="114300" cy="121918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800"/>
                            <a:t>B</a:t>
                          </a:r>
                        </a:p>
                      </xdr:txBody>
                    </xdr:sp>
                    <xdr:cxnSp macro="">
                      <xdr:nvCxnSpPr>
                        <xdr:cNvPr id="11" name="Straight Connector 10"/>
                        <xdr:cNvCxnSpPr/>
                      </xdr:nvCxnSpPr>
                      <xdr:spPr>
                        <a:xfrm>
                          <a:off x="7254240" y="1257300"/>
                          <a:ext cx="192024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2" name="Straight Connector 11"/>
                        <xdr:cNvCxnSpPr/>
                      </xdr:nvCxnSpPr>
                      <xdr:spPr>
                        <a:xfrm>
                          <a:off x="7871460" y="119634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3" name="Straight Connector 12"/>
                        <xdr:cNvCxnSpPr/>
                      </xdr:nvCxnSpPr>
                      <xdr:spPr>
                        <a:xfrm>
                          <a:off x="8656320" y="119634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4" name="Straight Connector 13"/>
                        <xdr:cNvCxnSpPr/>
                      </xdr:nvCxnSpPr>
                      <xdr:spPr>
                        <a:xfrm>
                          <a:off x="9037320" y="119634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5" name="Straight Connector 14"/>
                        <xdr:cNvCxnSpPr/>
                      </xdr:nvCxnSpPr>
                      <xdr:spPr>
                        <a:xfrm>
                          <a:off x="7444740" y="120396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</xdr:grpSp>
              <xdr:grpSp>
                <xdr:nvGrpSpPr>
                  <xdr:cNvPr id="98" name="Group 97"/>
                  <xdr:cNvGrpSpPr/>
                </xdr:nvGrpSpPr>
                <xdr:grpSpPr>
                  <a:xfrm>
                    <a:off x="13211175" y="2255395"/>
                    <a:ext cx="3381375" cy="217040"/>
                    <a:chOff x="13211175" y="2255395"/>
                    <a:chExt cx="3381375" cy="217040"/>
                  </a:xfrm>
                </xdr:grpSpPr>
                <xdr:cxnSp macro="">
                  <xdr:nvCxnSpPr>
                    <xdr:cNvPr id="89" name="Straight Connector 88"/>
                    <xdr:cNvCxnSpPr/>
                  </xdr:nvCxnSpPr>
                  <xdr:spPr>
                    <a:xfrm flipV="1">
                      <a:off x="13820777" y="2266950"/>
                      <a:ext cx="304798" cy="205485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91" name="Straight Connector 90"/>
                    <xdr:cNvCxnSpPr/>
                  </xdr:nvCxnSpPr>
                  <xdr:spPr>
                    <a:xfrm flipH="1" flipV="1">
                      <a:off x="15670659" y="2255395"/>
                      <a:ext cx="312291" cy="17348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94" name="Straight Connector 93"/>
                    <xdr:cNvCxnSpPr/>
                  </xdr:nvCxnSpPr>
                  <xdr:spPr>
                    <a:xfrm>
                      <a:off x="15973425" y="2428875"/>
                      <a:ext cx="619125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97" name="Straight Connector 96"/>
                    <xdr:cNvCxnSpPr/>
                  </xdr:nvCxnSpPr>
                  <xdr:spPr>
                    <a:xfrm>
                      <a:off x="13211175" y="2466975"/>
                      <a:ext cx="619125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  <xdr:sp macro="" textlink="">
            <xdr:nvSpPr>
              <xdr:cNvPr id="101" name="Rectangle 100"/>
              <xdr:cNvSpPr/>
            </xdr:nvSpPr>
            <xdr:spPr>
              <a:xfrm>
                <a:off x="15440025" y="2238375"/>
                <a:ext cx="194712" cy="1027582"/>
              </a:xfrm>
              <a:prstGeom prst="rect">
                <a:avLst/>
              </a:prstGeom>
              <a:pattFill prst="lgConfetti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127" name="Group 126"/>
            <xdr:cNvGrpSpPr/>
          </xdr:nvGrpSpPr>
          <xdr:grpSpPr>
            <a:xfrm>
              <a:off x="14292344" y="2228850"/>
              <a:ext cx="176131" cy="902534"/>
              <a:chOff x="15750049" y="762000"/>
              <a:chExt cx="217239" cy="902534"/>
            </a:xfrm>
          </xdr:grpSpPr>
          <xdr:grpSp>
            <xdr:nvGrpSpPr>
              <xdr:cNvPr id="115" name="Group 114"/>
              <xdr:cNvGrpSpPr/>
            </xdr:nvGrpSpPr>
            <xdr:grpSpPr>
              <a:xfrm>
                <a:off x="15751624" y="762000"/>
                <a:ext cx="205484" cy="466355"/>
                <a:chOff x="15750717" y="762000"/>
                <a:chExt cx="276993" cy="466355"/>
              </a:xfrm>
            </xdr:grpSpPr>
            <xdr:grpSp>
              <xdr:nvGrpSpPr>
                <xdr:cNvPr id="109" name="Group 108"/>
                <xdr:cNvGrpSpPr/>
              </xdr:nvGrpSpPr>
              <xdr:grpSpPr>
                <a:xfrm>
                  <a:off x="15750717" y="762000"/>
                  <a:ext cx="251285" cy="219076"/>
                  <a:chOff x="16181234" y="1245676"/>
                  <a:chExt cx="763742" cy="268799"/>
                </a:xfrm>
              </xdr:grpSpPr>
              <xdr:sp macro="" textlink="">
                <xdr:nvSpPr>
                  <xdr:cNvPr id="105" name="Freeform 104"/>
                  <xdr:cNvSpPr/>
                </xdr:nvSpPr>
                <xdr:spPr>
                  <a:xfrm>
                    <a:off x="16192607" y="1245676"/>
                    <a:ext cx="282045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06" name="Freeform 105"/>
                  <xdr:cNvSpPr/>
                </xdr:nvSpPr>
                <xdr:spPr>
                  <a:xfrm>
                    <a:off x="16468832" y="1285874"/>
                    <a:ext cx="447568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07" name="Freeform 106"/>
                  <xdr:cNvSpPr/>
                </xdr:nvSpPr>
                <xdr:spPr>
                  <a:xfrm>
                    <a:off x="16181234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08" name="Freeform 107"/>
                  <xdr:cNvSpPr/>
                </xdr:nvSpPr>
                <xdr:spPr>
                  <a:xfrm>
                    <a:off x="16735426" y="1409700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110" name="Group 109"/>
                <xdr:cNvGrpSpPr/>
              </xdr:nvGrpSpPr>
              <xdr:grpSpPr>
                <a:xfrm rot="10988237">
                  <a:off x="15753499" y="1007713"/>
                  <a:ext cx="274211" cy="220642"/>
                  <a:chOff x="16259282" y="1243756"/>
                  <a:chExt cx="833424" cy="270719"/>
                </a:xfrm>
              </xdr:grpSpPr>
              <xdr:sp macro="" textlink="">
                <xdr:nvSpPr>
                  <xdr:cNvPr id="111" name="Freeform 110"/>
                  <xdr:cNvSpPr/>
                </xdr:nvSpPr>
                <xdr:spPr>
                  <a:xfrm>
                    <a:off x="16297306" y="1243756"/>
                    <a:ext cx="282048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12" name="Freeform 111"/>
                  <xdr:cNvSpPr/>
                </xdr:nvSpPr>
                <xdr:spPr>
                  <a:xfrm>
                    <a:off x="16616558" y="1283315"/>
                    <a:ext cx="447570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13" name="Freeform 112"/>
                  <xdr:cNvSpPr/>
                </xdr:nvSpPr>
                <xdr:spPr>
                  <a:xfrm>
                    <a:off x="16259282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14" name="Freeform 113"/>
                  <xdr:cNvSpPr/>
                </xdr:nvSpPr>
                <xdr:spPr>
                  <a:xfrm>
                    <a:off x="16883154" y="1407141"/>
                    <a:ext cx="209552" cy="10477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  <xdr:grpSp>
            <xdr:nvGrpSpPr>
              <xdr:cNvPr id="116" name="Group 115"/>
              <xdr:cNvGrpSpPr/>
            </xdr:nvGrpSpPr>
            <xdr:grpSpPr>
              <a:xfrm rot="10534770">
                <a:off x="15750049" y="1192751"/>
                <a:ext cx="217239" cy="471783"/>
                <a:chOff x="15852750" y="897821"/>
                <a:chExt cx="263635" cy="335036"/>
              </a:xfrm>
            </xdr:grpSpPr>
            <xdr:grpSp>
              <xdr:nvGrpSpPr>
                <xdr:cNvPr id="117" name="Group 116"/>
                <xdr:cNvGrpSpPr/>
              </xdr:nvGrpSpPr>
              <xdr:grpSpPr>
                <a:xfrm>
                  <a:off x="15861984" y="897821"/>
                  <a:ext cx="248654" cy="101961"/>
                  <a:chOff x="16519472" y="1412319"/>
                  <a:chExt cx="755748" cy="125102"/>
                </a:xfrm>
              </xdr:grpSpPr>
              <xdr:sp macro="" textlink="">
                <xdr:nvSpPr>
                  <xdr:cNvPr id="125" name="Freeform 124"/>
                  <xdr:cNvSpPr/>
                </xdr:nvSpPr>
                <xdr:spPr>
                  <a:xfrm>
                    <a:off x="16519472" y="1412319"/>
                    <a:ext cx="495194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26" name="Freeform 125"/>
                  <xdr:cNvSpPr/>
                </xdr:nvSpPr>
                <xdr:spPr>
                  <a:xfrm>
                    <a:off x="17065672" y="1432646"/>
                    <a:ext cx="209548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118" name="Group 117"/>
                <xdr:cNvGrpSpPr/>
              </xdr:nvGrpSpPr>
              <xdr:grpSpPr>
                <a:xfrm rot="10988237">
                  <a:off x="15852750" y="1013781"/>
                  <a:ext cx="263635" cy="219076"/>
                  <a:chOff x="15989286" y="1244560"/>
                  <a:chExt cx="801278" cy="268799"/>
                </a:xfrm>
              </xdr:grpSpPr>
              <xdr:sp macro="" textlink="">
                <xdr:nvSpPr>
                  <xdr:cNvPr id="119" name="Freeform 118"/>
                  <xdr:cNvSpPr/>
                </xdr:nvSpPr>
                <xdr:spPr>
                  <a:xfrm>
                    <a:off x="15996524" y="1244560"/>
                    <a:ext cx="282047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20" name="Freeform 119"/>
                  <xdr:cNvSpPr/>
                </xdr:nvSpPr>
                <xdr:spPr>
                  <a:xfrm>
                    <a:off x="16342995" y="1285130"/>
                    <a:ext cx="447569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21" name="Freeform 120"/>
                  <xdr:cNvSpPr/>
                </xdr:nvSpPr>
                <xdr:spPr>
                  <a:xfrm>
                    <a:off x="15989286" y="1389162"/>
                    <a:ext cx="495195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22" name="Freeform 121"/>
                  <xdr:cNvSpPr/>
                </xdr:nvSpPr>
                <xdr:spPr>
                  <a:xfrm>
                    <a:off x="16535678" y="1408584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</xdr:grpSp>
        <xdr:grpSp>
          <xdr:nvGrpSpPr>
            <xdr:cNvPr id="128" name="Group 127"/>
            <xdr:cNvGrpSpPr/>
          </xdr:nvGrpSpPr>
          <xdr:grpSpPr>
            <a:xfrm rot="16200000">
              <a:off x="14742903" y="2617578"/>
              <a:ext cx="219075" cy="1118017"/>
              <a:chOff x="15750049" y="762000"/>
              <a:chExt cx="217239" cy="902534"/>
            </a:xfrm>
          </xdr:grpSpPr>
          <xdr:grpSp>
            <xdr:nvGrpSpPr>
              <xdr:cNvPr id="129" name="Group 128"/>
              <xdr:cNvGrpSpPr/>
            </xdr:nvGrpSpPr>
            <xdr:grpSpPr>
              <a:xfrm>
                <a:off x="15751624" y="762000"/>
                <a:ext cx="205484" cy="466355"/>
                <a:chOff x="15750717" y="762000"/>
                <a:chExt cx="276993" cy="466355"/>
              </a:xfrm>
            </xdr:grpSpPr>
            <xdr:grpSp>
              <xdr:nvGrpSpPr>
                <xdr:cNvPr id="139" name="Group 138"/>
                <xdr:cNvGrpSpPr/>
              </xdr:nvGrpSpPr>
              <xdr:grpSpPr>
                <a:xfrm>
                  <a:off x="15750717" y="762000"/>
                  <a:ext cx="251285" cy="219076"/>
                  <a:chOff x="16181234" y="1245676"/>
                  <a:chExt cx="763742" cy="268799"/>
                </a:xfrm>
              </xdr:grpSpPr>
              <xdr:sp macro="" textlink="">
                <xdr:nvSpPr>
                  <xdr:cNvPr id="145" name="Freeform 144"/>
                  <xdr:cNvSpPr/>
                </xdr:nvSpPr>
                <xdr:spPr>
                  <a:xfrm>
                    <a:off x="16192607" y="1245676"/>
                    <a:ext cx="282045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46" name="Freeform 145"/>
                  <xdr:cNvSpPr/>
                </xdr:nvSpPr>
                <xdr:spPr>
                  <a:xfrm>
                    <a:off x="16468832" y="1285874"/>
                    <a:ext cx="447568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47" name="Freeform 146"/>
                  <xdr:cNvSpPr/>
                </xdr:nvSpPr>
                <xdr:spPr>
                  <a:xfrm>
                    <a:off x="16181234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48" name="Freeform 147"/>
                  <xdr:cNvSpPr/>
                </xdr:nvSpPr>
                <xdr:spPr>
                  <a:xfrm>
                    <a:off x="16735426" y="1409700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140" name="Group 139"/>
                <xdr:cNvGrpSpPr/>
              </xdr:nvGrpSpPr>
              <xdr:grpSpPr>
                <a:xfrm rot="10988237">
                  <a:off x="15753499" y="1007713"/>
                  <a:ext cx="274211" cy="220642"/>
                  <a:chOff x="16259282" y="1243756"/>
                  <a:chExt cx="833424" cy="270719"/>
                </a:xfrm>
              </xdr:grpSpPr>
              <xdr:sp macro="" textlink="">
                <xdr:nvSpPr>
                  <xdr:cNvPr id="141" name="Freeform 140"/>
                  <xdr:cNvSpPr/>
                </xdr:nvSpPr>
                <xdr:spPr>
                  <a:xfrm>
                    <a:off x="16297306" y="1243756"/>
                    <a:ext cx="282048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42" name="Freeform 141"/>
                  <xdr:cNvSpPr/>
                </xdr:nvSpPr>
                <xdr:spPr>
                  <a:xfrm>
                    <a:off x="16616558" y="1283315"/>
                    <a:ext cx="447570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43" name="Freeform 142"/>
                  <xdr:cNvSpPr/>
                </xdr:nvSpPr>
                <xdr:spPr>
                  <a:xfrm>
                    <a:off x="16259282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44" name="Freeform 143"/>
                  <xdr:cNvSpPr/>
                </xdr:nvSpPr>
                <xdr:spPr>
                  <a:xfrm>
                    <a:off x="16883154" y="1407141"/>
                    <a:ext cx="209552" cy="10477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  <xdr:grpSp>
            <xdr:nvGrpSpPr>
              <xdr:cNvPr id="130" name="Group 129"/>
              <xdr:cNvGrpSpPr/>
            </xdr:nvGrpSpPr>
            <xdr:grpSpPr>
              <a:xfrm rot="10534770">
                <a:off x="15750049" y="1192751"/>
                <a:ext cx="217239" cy="471783"/>
                <a:chOff x="15852750" y="897821"/>
                <a:chExt cx="263635" cy="335036"/>
              </a:xfrm>
            </xdr:grpSpPr>
            <xdr:grpSp>
              <xdr:nvGrpSpPr>
                <xdr:cNvPr id="131" name="Group 130"/>
                <xdr:cNvGrpSpPr/>
              </xdr:nvGrpSpPr>
              <xdr:grpSpPr>
                <a:xfrm>
                  <a:off x="15861984" y="897821"/>
                  <a:ext cx="248654" cy="101961"/>
                  <a:chOff x="16519472" y="1412319"/>
                  <a:chExt cx="755748" cy="125102"/>
                </a:xfrm>
              </xdr:grpSpPr>
              <xdr:sp macro="" textlink="">
                <xdr:nvSpPr>
                  <xdr:cNvPr id="137" name="Freeform 136"/>
                  <xdr:cNvSpPr/>
                </xdr:nvSpPr>
                <xdr:spPr>
                  <a:xfrm>
                    <a:off x="16519472" y="1412319"/>
                    <a:ext cx="495194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38" name="Freeform 137"/>
                  <xdr:cNvSpPr/>
                </xdr:nvSpPr>
                <xdr:spPr>
                  <a:xfrm>
                    <a:off x="17065672" y="1432646"/>
                    <a:ext cx="209548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132" name="Group 131"/>
                <xdr:cNvGrpSpPr/>
              </xdr:nvGrpSpPr>
              <xdr:grpSpPr>
                <a:xfrm rot="10988237">
                  <a:off x="15852750" y="1013781"/>
                  <a:ext cx="263635" cy="219076"/>
                  <a:chOff x="15989286" y="1244560"/>
                  <a:chExt cx="801278" cy="268799"/>
                </a:xfrm>
              </xdr:grpSpPr>
              <xdr:sp macro="" textlink="">
                <xdr:nvSpPr>
                  <xdr:cNvPr id="133" name="Freeform 132"/>
                  <xdr:cNvSpPr/>
                </xdr:nvSpPr>
                <xdr:spPr>
                  <a:xfrm>
                    <a:off x="15996524" y="1244560"/>
                    <a:ext cx="282047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34" name="Freeform 133"/>
                  <xdr:cNvSpPr/>
                </xdr:nvSpPr>
                <xdr:spPr>
                  <a:xfrm>
                    <a:off x="16342995" y="1285130"/>
                    <a:ext cx="447569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35" name="Freeform 134"/>
                  <xdr:cNvSpPr/>
                </xdr:nvSpPr>
                <xdr:spPr>
                  <a:xfrm>
                    <a:off x="15989286" y="1389162"/>
                    <a:ext cx="495195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36" name="Freeform 135"/>
                  <xdr:cNvSpPr/>
                </xdr:nvSpPr>
                <xdr:spPr>
                  <a:xfrm>
                    <a:off x="16535678" y="1408584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</xdr:grpSp>
        <xdr:grpSp>
          <xdr:nvGrpSpPr>
            <xdr:cNvPr id="149" name="Group 148"/>
            <xdr:cNvGrpSpPr/>
          </xdr:nvGrpSpPr>
          <xdr:grpSpPr>
            <a:xfrm>
              <a:off x="15240000" y="2228850"/>
              <a:ext cx="176131" cy="902534"/>
              <a:chOff x="15750049" y="762000"/>
              <a:chExt cx="217239" cy="902534"/>
            </a:xfrm>
          </xdr:grpSpPr>
          <xdr:grpSp>
            <xdr:nvGrpSpPr>
              <xdr:cNvPr id="150" name="Group 149"/>
              <xdr:cNvGrpSpPr/>
            </xdr:nvGrpSpPr>
            <xdr:grpSpPr>
              <a:xfrm>
                <a:off x="15751624" y="762000"/>
                <a:ext cx="205484" cy="466355"/>
                <a:chOff x="15750717" y="762000"/>
                <a:chExt cx="276993" cy="466355"/>
              </a:xfrm>
            </xdr:grpSpPr>
            <xdr:grpSp>
              <xdr:nvGrpSpPr>
                <xdr:cNvPr id="160" name="Group 159"/>
                <xdr:cNvGrpSpPr/>
              </xdr:nvGrpSpPr>
              <xdr:grpSpPr>
                <a:xfrm>
                  <a:off x="15750717" y="762000"/>
                  <a:ext cx="251285" cy="219076"/>
                  <a:chOff x="16181234" y="1245676"/>
                  <a:chExt cx="763742" cy="268799"/>
                </a:xfrm>
              </xdr:grpSpPr>
              <xdr:sp macro="" textlink="">
                <xdr:nvSpPr>
                  <xdr:cNvPr id="166" name="Freeform 165"/>
                  <xdr:cNvSpPr/>
                </xdr:nvSpPr>
                <xdr:spPr>
                  <a:xfrm>
                    <a:off x="16192607" y="1245676"/>
                    <a:ext cx="282045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67" name="Freeform 166"/>
                  <xdr:cNvSpPr/>
                </xdr:nvSpPr>
                <xdr:spPr>
                  <a:xfrm>
                    <a:off x="16468832" y="1285874"/>
                    <a:ext cx="447568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68" name="Freeform 167"/>
                  <xdr:cNvSpPr/>
                </xdr:nvSpPr>
                <xdr:spPr>
                  <a:xfrm>
                    <a:off x="16181234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69" name="Freeform 168"/>
                  <xdr:cNvSpPr/>
                </xdr:nvSpPr>
                <xdr:spPr>
                  <a:xfrm>
                    <a:off x="16735426" y="1409700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161" name="Group 160"/>
                <xdr:cNvGrpSpPr/>
              </xdr:nvGrpSpPr>
              <xdr:grpSpPr>
                <a:xfrm rot="10988237">
                  <a:off x="15753499" y="1007713"/>
                  <a:ext cx="274211" cy="220642"/>
                  <a:chOff x="16259282" y="1243756"/>
                  <a:chExt cx="833424" cy="270719"/>
                </a:xfrm>
              </xdr:grpSpPr>
              <xdr:sp macro="" textlink="">
                <xdr:nvSpPr>
                  <xdr:cNvPr id="162" name="Freeform 161"/>
                  <xdr:cNvSpPr/>
                </xdr:nvSpPr>
                <xdr:spPr>
                  <a:xfrm>
                    <a:off x="16297306" y="1243756"/>
                    <a:ext cx="282048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63" name="Freeform 162"/>
                  <xdr:cNvSpPr/>
                </xdr:nvSpPr>
                <xdr:spPr>
                  <a:xfrm>
                    <a:off x="16616558" y="1283315"/>
                    <a:ext cx="447570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64" name="Freeform 163"/>
                  <xdr:cNvSpPr/>
                </xdr:nvSpPr>
                <xdr:spPr>
                  <a:xfrm>
                    <a:off x="16259282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65" name="Freeform 164"/>
                  <xdr:cNvSpPr/>
                </xdr:nvSpPr>
                <xdr:spPr>
                  <a:xfrm>
                    <a:off x="16883154" y="1407141"/>
                    <a:ext cx="209552" cy="10477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  <xdr:grpSp>
            <xdr:nvGrpSpPr>
              <xdr:cNvPr id="151" name="Group 150"/>
              <xdr:cNvGrpSpPr/>
            </xdr:nvGrpSpPr>
            <xdr:grpSpPr>
              <a:xfrm rot="10534770">
                <a:off x="15750049" y="1192751"/>
                <a:ext cx="217239" cy="471783"/>
                <a:chOff x="15852750" y="897821"/>
                <a:chExt cx="263635" cy="335036"/>
              </a:xfrm>
            </xdr:grpSpPr>
            <xdr:grpSp>
              <xdr:nvGrpSpPr>
                <xdr:cNvPr id="152" name="Group 151"/>
                <xdr:cNvGrpSpPr/>
              </xdr:nvGrpSpPr>
              <xdr:grpSpPr>
                <a:xfrm>
                  <a:off x="15861984" y="897821"/>
                  <a:ext cx="248654" cy="101961"/>
                  <a:chOff x="16519472" y="1412319"/>
                  <a:chExt cx="755748" cy="125102"/>
                </a:xfrm>
              </xdr:grpSpPr>
              <xdr:sp macro="" textlink="">
                <xdr:nvSpPr>
                  <xdr:cNvPr id="158" name="Freeform 157"/>
                  <xdr:cNvSpPr/>
                </xdr:nvSpPr>
                <xdr:spPr>
                  <a:xfrm>
                    <a:off x="16519472" y="1412319"/>
                    <a:ext cx="495194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59" name="Freeform 158"/>
                  <xdr:cNvSpPr/>
                </xdr:nvSpPr>
                <xdr:spPr>
                  <a:xfrm>
                    <a:off x="17065672" y="1432646"/>
                    <a:ext cx="209548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153" name="Group 152"/>
                <xdr:cNvGrpSpPr/>
              </xdr:nvGrpSpPr>
              <xdr:grpSpPr>
                <a:xfrm rot="10988237">
                  <a:off x="15852750" y="1013781"/>
                  <a:ext cx="263635" cy="219076"/>
                  <a:chOff x="15989286" y="1244560"/>
                  <a:chExt cx="801278" cy="268799"/>
                </a:xfrm>
              </xdr:grpSpPr>
              <xdr:sp macro="" textlink="">
                <xdr:nvSpPr>
                  <xdr:cNvPr id="154" name="Freeform 153"/>
                  <xdr:cNvSpPr/>
                </xdr:nvSpPr>
                <xdr:spPr>
                  <a:xfrm>
                    <a:off x="15996524" y="1244560"/>
                    <a:ext cx="282047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55" name="Freeform 154"/>
                  <xdr:cNvSpPr/>
                </xdr:nvSpPr>
                <xdr:spPr>
                  <a:xfrm>
                    <a:off x="16342995" y="1285130"/>
                    <a:ext cx="447569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56" name="Freeform 155"/>
                  <xdr:cNvSpPr/>
                </xdr:nvSpPr>
                <xdr:spPr>
                  <a:xfrm>
                    <a:off x="15989286" y="1389162"/>
                    <a:ext cx="495195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157" name="Freeform 156"/>
                  <xdr:cNvSpPr/>
                </xdr:nvSpPr>
                <xdr:spPr>
                  <a:xfrm>
                    <a:off x="16535678" y="1408584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</xdr:grpSp>
      </xdr:grpSp>
      <xdr:grpSp>
        <xdr:nvGrpSpPr>
          <xdr:cNvPr id="178" name="Group 177"/>
          <xdr:cNvGrpSpPr/>
        </xdr:nvGrpSpPr>
        <xdr:grpSpPr>
          <a:xfrm>
            <a:off x="13211175" y="2428875"/>
            <a:ext cx="504825" cy="95250"/>
            <a:chOff x="12544425" y="2914650"/>
            <a:chExt cx="548640" cy="116840"/>
          </a:xfrm>
        </xdr:grpSpPr>
        <xdr:cxnSp macro="">
          <xdr:nvCxnSpPr>
            <xdr:cNvPr id="179" name="Straight Connector 178"/>
            <xdr:cNvCxnSpPr/>
          </xdr:nvCxnSpPr>
          <xdr:spPr>
            <a:xfrm flipH="1">
              <a:off x="1254442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0" name="Straight Connector 179"/>
            <xdr:cNvCxnSpPr/>
          </xdr:nvCxnSpPr>
          <xdr:spPr>
            <a:xfrm>
              <a:off x="1269174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1" name="Straight Connector 180"/>
            <xdr:cNvCxnSpPr/>
          </xdr:nvCxnSpPr>
          <xdr:spPr>
            <a:xfrm>
              <a:off x="12783820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" name="Straight Connector 181"/>
            <xdr:cNvCxnSpPr/>
          </xdr:nvCxnSpPr>
          <xdr:spPr>
            <a:xfrm>
              <a:off x="1287589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3" name="Straight Connector 182"/>
            <xdr:cNvCxnSpPr/>
          </xdr:nvCxnSpPr>
          <xdr:spPr>
            <a:xfrm flipH="1">
              <a:off x="12636500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4" name="Straight Connector 183"/>
            <xdr:cNvCxnSpPr/>
          </xdr:nvCxnSpPr>
          <xdr:spPr>
            <a:xfrm flipH="1">
              <a:off x="1272857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5" name="Group 184"/>
          <xdr:cNvGrpSpPr/>
        </xdr:nvGrpSpPr>
        <xdr:grpSpPr>
          <a:xfrm>
            <a:off x="16002000" y="2390775"/>
            <a:ext cx="504825" cy="95250"/>
            <a:chOff x="12544425" y="2914650"/>
            <a:chExt cx="548640" cy="116840"/>
          </a:xfrm>
        </xdr:grpSpPr>
        <xdr:cxnSp macro="">
          <xdr:nvCxnSpPr>
            <xdr:cNvPr id="186" name="Straight Connector 185"/>
            <xdr:cNvCxnSpPr/>
          </xdr:nvCxnSpPr>
          <xdr:spPr>
            <a:xfrm flipH="1">
              <a:off x="1254442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7" name="Straight Connector 186"/>
            <xdr:cNvCxnSpPr/>
          </xdr:nvCxnSpPr>
          <xdr:spPr>
            <a:xfrm>
              <a:off x="1269174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8" name="Straight Connector 187"/>
            <xdr:cNvCxnSpPr/>
          </xdr:nvCxnSpPr>
          <xdr:spPr>
            <a:xfrm>
              <a:off x="12783820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9" name="Straight Connector 188"/>
            <xdr:cNvCxnSpPr/>
          </xdr:nvCxnSpPr>
          <xdr:spPr>
            <a:xfrm>
              <a:off x="1287589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" name="Straight Connector 189"/>
            <xdr:cNvCxnSpPr/>
          </xdr:nvCxnSpPr>
          <xdr:spPr>
            <a:xfrm flipH="1">
              <a:off x="12636500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1" name="Straight Connector 190"/>
            <xdr:cNvCxnSpPr/>
          </xdr:nvCxnSpPr>
          <xdr:spPr>
            <a:xfrm flipH="1">
              <a:off x="1272857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26</xdr:col>
      <xdr:colOff>600075</xdr:colOff>
      <xdr:row>16</xdr:row>
      <xdr:rowOff>161925</xdr:rowOff>
    </xdr:from>
    <xdr:to>
      <xdr:col>32</xdr:col>
      <xdr:colOff>323850</xdr:colOff>
      <xdr:row>24</xdr:row>
      <xdr:rowOff>9521</xdr:rowOff>
    </xdr:to>
    <xdr:grpSp>
      <xdr:nvGrpSpPr>
        <xdr:cNvPr id="193" name="Group 192"/>
        <xdr:cNvGrpSpPr/>
      </xdr:nvGrpSpPr>
      <xdr:grpSpPr>
        <a:xfrm>
          <a:off x="13144500" y="4391025"/>
          <a:ext cx="3381375" cy="1371596"/>
          <a:chOff x="13154025" y="1962155"/>
          <a:chExt cx="3381375" cy="1371596"/>
        </a:xfrm>
      </xdr:grpSpPr>
      <xdr:grpSp>
        <xdr:nvGrpSpPr>
          <xdr:cNvPr id="194" name="Group 193"/>
          <xdr:cNvGrpSpPr/>
        </xdr:nvGrpSpPr>
        <xdr:grpSpPr>
          <a:xfrm>
            <a:off x="13154025" y="1962155"/>
            <a:ext cx="3381375" cy="1371596"/>
            <a:chOff x="13154025" y="1962155"/>
            <a:chExt cx="3381375" cy="1371596"/>
          </a:xfrm>
        </xdr:grpSpPr>
        <xdr:grpSp>
          <xdr:nvGrpSpPr>
            <xdr:cNvPr id="209" name="Group 208"/>
            <xdr:cNvGrpSpPr/>
          </xdr:nvGrpSpPr>
          <xdr:grpSpPr>
            <a:xfrm>
              <a:off x="13154025" y="1962155"/>
              <a:ext cx="3381375" cy="1371596"/>
              <a:chOff x="13154025" y="1962155"/>
              <a:chExt cx="3381375" cy="1371596"/>
            </a:xfrm>
          </xdr:grpSpPr>
          <xdr:grpSp>
            <xdr:nvGrpSpPr>
              <xdr:cNvPr id="273" name="Group 272"/>
              <xdr:cNvGrpSpPr/>
            </xdr:nvGrpSpPr>
            <xdr:grpSpPr>
              <a:xfrm>
                <a:off x="13154025" y="1962155"/>
                <a:ext cx="3381375" cy="1371596"/>
                <a:chOff x="13154025" y="1962155"/>
                <a:chExt cx="3381375" cy="1371596"/>
              </a:xfrm>
            </xdr:grpSpPr>
            <xdr:sp macro="" textlink="">
              <xdr:nvSpPr>
                <xdr:cNvPr id="275" name="Rectangle 274"/>
                <xdr:cNvSpPr/>
              </xdr:nvSpPr>
              <xdr:spPr>
                <a:xfrm>
                  <a:off x="14087475" y="2257425"/>
                  <a:ext cx="194712" cy="1027582"/>
                </a:xfrm>
                <a:prstGeom prst="rect">
                  <a:avLst/>
                </a:prstGeom>
                <a:pattFill prst="lgConfetti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grpSp>
              <xdr:nvGrpSpPr>
                <xdr:cNvPr id="276" name="Group 275"/>
                <xdr:cNvGrpSpPr/>
              </xdr:nvGrpSpPr>
              <xdr:grpSpPr>
                <a:xfrm>
                  <a:off x="13154025" y="1962155"/>
                  <a:ext cx="3381375" cy="1371596"/>
                  <a:chOff x="13211175" y="2009780"/>
                  <a:chExt cx="3381375" cy="1371596"/>
                </a:xfrm>
              </xdr:grpSpPr>
              <xdr:grpSp>
                <xdr:nvGrpSpPr>
                  <xdr:cNvPr id="277" name="Group 276"/>
                  <xdr:cNvGrpSpPr/>
                </xdr:nvGrpSpPr>
                <xdr:grpSpPr>
                  <a:xfrm>
                    <a:off x="13735050" y="2009780"/>
                    <a:ext cx="2026445" cy="1371596"/>
                    <a:chOff x="7033260" y="1127762"/>
                    <a:chExt cx="2141220" cy="1169668"/>
                  </a:xfrm>
                </xdr:grpSpPr>
                <xdr:sp macro="" textlink="">
                  <xdr:nvSpPr>
                    <xdr:cNvPr id="283" name="TextBox 282"/>
                    <xdr:cNvSpPr txBox="1"/>
                  </xdr:nvSpPr>
                  <xdr:spPr>
                    <a:xfrm>
                      <a:off x="7658673" y="1249257"/>
                      <a:ext cx="114300" cy="121918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lIns="0" tIns="0" rIns="0" bIns="0" rtlCol="0" anchor="t"/>
                    <a:lstStyle/>
                    <a:p>
                      <a:pPr algn="ctr"/>
                      <a:r>
                        <a:rPr lang="en-US" sz="800"/>
                        <a:t>t</a:t>
                      </a:r>
                    </a:p>
                  </xdr:txBody>
                </xdr:sp>
                <xdr:grpSp>
                  <xdr:nvGrpSpPr>
                    <xdr:cNvPr id="284" name="Group 283"/>
                    <xdr:cNvGrpSpPr/>
                  </xdr:nvGrpSpPr>
                  <xdr:grpSpPr>
                    <a:xfrm>
                      <a:off x="7033260" y="1127762"/>
                      <a:ext cx="2141220" cy="1169668"/>
                      <a:chOff x="7033260" y="1127762"/>
                      <a:chExt cx="2141220" cy="1169668"/>
                    </a:xfrm>
                  </xdr:grpSpPr>
                  <xdr:grpSp>
                    <xdr:nvGrpSpPr>
                      <xdr:cNvPr id="285" name="Group 284"/>
                      <xdr:cNvGrpSpPr/>
                    </xdr:nvGrpSpPr>
                    <xdr:grpSpPr>
                      <a:xfrm>
                        <a:off x="7033260" y="1325882"/>
                        <a:ext cx="2077863" cy="971548"/>
                        <a:chOff x="7033260" y="1325882"/>
                        <a:chExt cx="2077863" cy="971548"/>
                      </a:xfrm>
                    </xdr:grpSpPr>
                    <xdr:grpSp>
                      <xdr:nvGrpSpPr>
                        <xdr:cNvPr id="295" name="Group 294"/>
                        <xdr:cNvGrpSpPr/>
                      </xdr:nvGrpSpPr>
                      <xdr:grpSpPr>
                        <a:xfrm>
                          <a:off x="7452359" y="1325882"/>
                          <a:ext cx="1658764" cy="971548"/>
                          <a:chOff x="7452359" y="1325882"/>
                          <a:chExt cx="1658764" cy="971548"/>
                        </a:xfrm>
                      </xdr:grpSpPr>
                      <xdr:grpSp>
                        <xdr:nvGrpSpPr>
                          <xdr:cNvPr id="297" name="Group 296"/>
                          <xdr:cNvGrpSpPr/>
                        </xdr:nvGrpSpPr>
                        <xdr:grpSpPr>
                          <a:xfrm>
                            <a:off x="7452359" y="1333500"/>
                            <a:ext cx="1658764" cy="963930"/>
                            <a:chOff x="7452359" y="1333500"/>
                            <a:chExt cx="1658764" cy="963930"/>
                          </a:xfrm>
                        </xdr:grpSpPr>
                        <xdr:grpSp>
                          <xdr:nvGrpSpPr>
                            <xdr:cNvPr id="299" name="Group 298"/>
                            <xdr:cNvGrpSpPr/>
                          </xdr:nvGrpSpPr>
                          <xdr:grpSpPr>
                            <a:xfrm>
                              <a:off x="7462823" y="1333500"/>
                              <a:ext cx="1648300" cy="963930"/>
                              <a:chOff x="436345" y="198120"/>
                              <a:chExt cx="1648300" cy="963930"/>
                            </a:xfrm>
                          </xdr:grpSpPr>
                          <xdr:grpSp>
                            <xdr:nvGrpSpPr>
                              <xdr:cNvPr id="301" name="Group 300"/>
                              <xdr:cNvGrpSpPr/>
                            </xdr:nvGrpSpPr>
                            <xdr:grpSpPr>
                              <a:xfrm>
                                <a:off x="436345" y="198120"/>
                                <a:ext cx="1596050" cy="922860"/>
                                <a:chOff x="436345" y="198120"/>
                                <a:chExt cx="1596050" cy="922860"/>
                              </a:xfrm>
                            </xdr:grpSpPr>
                            <xdr:grpSp>
                              <xdr:nvGrpSpPr>
                                <xdr:cNvPr id="306" name="Group 305"/>
                                <xdr:cNvGrpSpPr/>
                              </xdr:nvGrpSpPr>
                              <xdr:grpSpPr>
                                <a:xfrm>
                                  <a:off x="1082040" y="487680"/>
                                  <a:ext cx="281942" cy="152400"/>
                                  <a:chOff x="3642360" y="403860"/>
                                  <a:chExt cx="281942" cy="152400"/>
                                </a:xfrm>
                              </xdr:grpSpPr>
                              <xdr:cxnSp macro="">
                                <xdr:nvCxnSpPr>
                                  <xdr:cNvPr id="317" name="Straight Connector 316"/>
                                  <xdr:cNvCxnSpPr/>
                                </xdr:nvCxnSpPr>
                                <xdr:spPr>
                                  <a:xfrm flipH="1">
                                    <a:off x="3642360" y="403860"/>
                                    <a:ext cx="281942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318" name="Straight Connector 317"/>
                                  <xdr:cNvCxnSpPr/>
                                </xdr:nvCxnSpPr>
                                <xdr:spPr>
                                  <a:xfrm flipH="1">
                                    <a:off x="3749040" y="556260"/>
                                    <a:ext cx="91440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319" name="Straight Connector 318"/>
                                  <xdr:cNvCxnSpPr/>
                                </xdr:nvCxnSpPr>
                                <xdr:spPr>
                                  <a:xfrm flipH="1">
                                    <a:off x="3695700" y="480060"/>
                                    <a:ext cx="182880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  <xdr:grpSp>
                              <xdr:nvGrpSpPr>
                                <xdr:cNvPr id="307" name="Group 306"/>
                                <xdr:cNvGrpSpPr/>
                              </xdr:nvGrpSpPr>
                              <xdr:grpSpPr>
                                <a:xfrm>
                                  <a:off x="436345" y="198120"/>
                                  <a:ext cx="1596050" cy="922860"/>
                                  <a:chOff x="436345" y="198120"/>
                                  <a:chExt cx="1596050" cy="922860"/>
                                </a:xfrm>
                              </xdr:grpSpPr>
                              <xdr:grpSp>
                                <xdr:nvGrpSpPr>
                                  <xdr:cNvPr id="308" name="Group 307"/>
                                  <xdr:cNvGrpSpPr/>
                                </xdr:nvGrpSpPr>
                                <xdr:grpSpPr>
                                  <a:xfrm>
                                    <a:off x="441960" y="198120"/>
                                    <a:ext cx="1554480" cy="922860"/>
                                    <a:chOff x="2865120" y="205740"/>
                                    <a:chExt cx="1554480" cy="922860"/>
                                  </a:xfrm>
                                </xdr:grpSpPr>
                                <xdr:cxnSp macro="">
                                  <xdr:nvCxnSpPr>
                                    <xdr:cNvPr id="311" name="Straight Connector 310"/>
                                    <xdr:cNvCxnSpPr/>
                                  </xdr:nvCxnSpPr>
                                  <xdr:spPr>
                                    <a:xfrm flipH="1">
                                      <a:off x="2865120" y="1120140"/>
                                      <a:ext cx="1554480" cy="762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12" name="Straight Connector 311"/>
                                    <xdr:cNvCxnSpPr/>
                                  </xdr:nvCxnSpPr>
                                  <xdr:spPr>
                                    <a:xfrm rot="5400000">
                                      <a:off x="2597583" y="671399"/>
                                      <a:ext cx="91440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13" name="Straight Connector 312"/>
                                    <xdr:cNvCxnSpPr/>
                                  </xdr:nvCxnSpPr>
                                  <xdr:spPr>
                                    <a:xfrm rot="5400000">
                                      <a:off x="2902383" y="572339"/>
                                      <a:ext cx="73152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14" name="Straight Connector 313"/>
                                    <xdr:cNvCxnSpPr/>
                                  </xdr:nvCxnSpPr>
                                  <xdr:spPr>
                                    <a:xfrm rot="5400000">
                                      <a:off x="3810001" y="662939"/>
                                      <a:ext cx="91440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15" name="Straight Connector 314"/>
                                    <xdr:cNvCxnSpPr/>
                                  </xdr:nvCxnSpPr>
                                  <xdr:spPr>
                                    <a:xfrm rot="5400000">
                                      <a:off x="3694863" y="579959"/>
                                      <a:ext cx="731520" cy="2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316" name="Straight Connector 315"/>
                                    <xdr:cNvCxnSpPr/>
                                  </xdr:nvCxnSpPr>
                                  <xdr:spPr>
                                    <a:xfrm flipH="1">
                                      <a:off x="3253740" y="937260"/>
                                      <a:ext cx="822960" cy="762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cxnSp macro="">
                                <xdr:nvCxnSpPr>
                                  <xdr:cNvPr id="309" name="Straight Connector 308"/>
                                  <xdr:cNvCxnSpPr/>
                                </xdr:nvCxnSpPr>
                                <xdr:spPr>
                                  <a:xfrm flipH="1">
                                    <a:off x="436345" y="213360"/>
                                    <a:ext cx="386476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310" name="Straight Connector 309"/>
                                  <xdr:cNvCxnSpPr/>
                                </xdr:nvCxnSpPr>
                                <xdr:spPr>
                                  <a:xfrm flipH="1">
                                    <a:off x="1645919" y="213360"/>
                                    <a:ext cx="386476" cy="0"/>
                                  </a:xfrm>
                                  <a:prstGeom prst="line">
                                    <a:avLst/>
                                  </a:prstGeom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</xdr:grpSp>
                          <xdr:grpSp>
                            <xdr:nvGrpSpPr>
                              <xdr:cNvPr id="302" name="Group 301"/>
                              <xdr:cNvGrpSpPr/>
                            </xdr:nvGrpSpPr>
                            <xdr:grpSpPr>
                              <a:xfrm>
                                <a:off x="2075656" y="205740"/>
                                <a:ext cx="8989" cy="956310"/>
                                <a:chOff x="4186396" y="2423160"/>
                                <a:chExt cx="8989" cy="956310"/>
                              </a:xfrm>
                            </xdr:grpSpPr>
                            <xdr:cxnSp macro="">
                              <xdr:nvCxnSpPr>
                                <xdr:cNvPr id="303" name="Straight Connector 302"/>
                                <xdr:cNvCxnSpPr/>
                              </xdr:nvCxnSpPr>
                              <xdr:spPr>
                                <a:xfrm rot="10800000" flipH="1">
                                  <a:off x="4187763" y="2667000"/>
                                  <a:ext cx="7622" cy="457200"/>
                                </a:xfrm>
                                <a:prstGeom prst="line">
                                  <a:avLst/>
                                </a:prstGeom>
                                <a:ln w="3175">
                                  <a:headEnd type="triangle" w="med" len="med"/>
                                  <a:tailEnd type="triangle" w="med" len="med"/>
                                </a:ln>
                              </xdr:spPr>
                              <xdr:style>
                                <a:lnRef idx="2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1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304" name="Straight Connector 303"/>
                                <xdr:cNvCxnSpPr/>
                              </xdr:nvCxnSpPr>
                              <xdr:spPr>
                                <a:xfrm rot="10800000" flipH="1">
                                  <a:off x="4187210" y="2423160"/>
                                  <a:ext cx="7621" cy="228600"/>
                                </a:xfrm>
                                <a:prstGeom prst="line">
                                  <a:avLst/>
                                </a:prstGeom>
                                <a:ln w="3175">
                                  <a:headEnd type="triangle" w="med" len="med"/>
                                  <a:tailEnd type="triangle" w="med" len="med"/>
                                </a:ln>
                              </xdr:spPr>
                              <xdr:style>
                                <a:lnRef idx="2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1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305" name="Straight Connector 304"/>
                                <xdr:cNvCxnSpPr/>
                              </xdr:nvCxnSpPr>
                              <xdr:spPr>
                                <a:xfrm rot="10800000" flipH="1">
                                  <a:off x="4186396" y="3150870"/>
                                  <a:ext cx="7621" cy="228600"/>
                                </a:xfrm>
                                <a:prstGeom prst="line">
                                  <a:avLst/>
                                </a:prstGeom>
                                <a:ln w="3175">
                                  <a:headEnd type="triangle" w="med" len="med"/>
                                  <a:tailEnd type="triangle" w="med" len="med"/>
                                </a:ln>
                              </xdr:spPr>
                              <xdr:style>
                                <a:lnRef idx="2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1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</xdr:grpSp>
                        <xdr:cxnSp macro="">
                          <xdr:nvCxnSpPr>
                            <xdr:cNvPr id="300" name="Straight Connector 299"/>
                            <xdr:cNvCxnSpPr/>
                          </xdr:nvCxnSpPr>
                          <xdr:spPr>
                            <a:xfrm rot="10800000">
                              <a:off x="7452359" y="1333501"/>
                              <a:ext cx="2" cy="91440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1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cxnSp macro="">
                        <xdr:nvCxnSpPr>
                          <xdr:cNvPr id="298" name="Straight Connector 297"/>
                          <xdr:cNvCxnSpPr/>
                        </xdr:nvCxnSpPr>
                        <xdr:spPr>
                          <a:xfrm rot="10800000">
                            <a:off x="9069956" y="1325882"/>
                            <a:ext cx="2" cy="91440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2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1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sp macro="" textlink="">
                      <xdr:nvSpPr>
                        <xdr:cNvPr id="296" name="TextBox 295"/>
                        <xdr:cNvSpPr txBox="1"/>
                      </xdr:nvSpPr>
                      <xdr:spPr>
                        <a:xfrm>
                          <a:off x="7033260" y="1619385"/>
                          <a:ext cx="373380" cy="2667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marL="0" indent="0" algn="ctr"/>
                          <a:r>
                            <a:rPr lang="en-US" sz="800">
                              <a:solidFill>
                                <a:schemeClr val="dk1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Working area</a:t>
                          </a:r>
                        </a:p>
                      </xdr:txBody>
                    </xdr:sp>
                  </xdr:grpSp>
                  <xdr:grpSp>
                    <xdr:nvGrpSpPr>
                      <xdr:cNvPr id="286" name="Group 285"/>
                      <xdr:cNvGrpSpPr/>
                    </xdr:nvGrpSpPr>
                    <xdr:grpSpPr>
                      <a:xfrm>
                        <a:off x="7254240" y="1127762"/>
                        <a:ext cx="1920240" cy="182878"/>
                        <a:chOff x="7254240" y="1127762"/>
                        <a:chExt cx="1920240" cy="182878"/>
                      </a:xfrm>
                    </xdr:grpSpPr>
                    <xdr:sp macro="" textlink="">
                      <xdr:nvSpPr>
                        <xdr:cNvPr id="287" name="TextBox 286"/>
                        <xdr:cNvSpPr txBox="1"/>
                      </xdr:nvSpPr>
                      <xdr:spPr>
                        <a:xfrm>
                          <a:off x="8138160" y="1127762"/>
                          <a:ext cx="114300" cy="121918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800"/>
                            <a:t>T</a:t>
                          </a:r>
                        </a:p>
                      </xdr:txBody>
                    </xdr:sp>
                    <xdr:sp macro="" textlink="">
                      <xdr:nvSpPr>
                        <xdr:cNvPr id="288" name="TextBox 287"/>
                        <xdr:cNvSpPr txBox="1"/>
                      </xdr:nvSpPr>
                      <xdr:spPr>
                        <a:xfrm>
                          <a:off x="7475220" y="1135382"/>
                          <a:ext cx="114300" cy="121918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800"/>
                            <a:t>B</a:t>
                          </a:r>
                        </a:p>
                      </xdr:txBody>
                    </xdr:sp>
                    <xdr:sp macro="" textlink="">
                      <xdr:nvSpPr>
                        <xdr:cNvPr id="289" name="TextBox 288"/>
                        <xdr:cNvSpPr txBox="1"/>
                      </xdr:nvSpPr>
                      <xdr:spPr>
                        <a:xfrm>
                          <a:off x="8778240" y="1127762"/>
                          <a:ext cx="114300" cy="121918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800"/>
                            <a:t>B</a:t>
                          </a:r>
                        </a:p>
                      </xdr:txBody>
                    </xdr:sp>
                    <xdr:cxnSp macro="">
                      <xdr:nvCxnSpPr>
                        <xdr:cNvPr id="290" name="Straight Connector 289"/>
                        <xdr:cNvCxnSpPr/>
                      </xdr:nvCxnSpPr>
                      <xdr:spPr>
                        <a:xfrm>
                          <a:off x="7254240" y="1257300"/>
                          <a:ext cx="192024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91" name="Straight Connector 290"/>
                        <xdr:cNvCxnSpPr/>
                      </xdr:nvCxnSpPr>
                      <xdr:spPr>
                        <a:xfrm>
                          <a:off x="7871460" y="119634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92" name="Straight Connector 291"/>
                        <xdr:cNvCxnSpPr/>
                      </xdr:nvCxnSpPr>
                      <xdr:spPr>
                        <a:xfrm>
                          <a:off x="8656320" y="119634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93" name="Straight Connector 292"/>
                        <xdr:cNvCxnSpPr/>
                      </xdr:nvCxnSpPr>
                      <xdr:spPr>
                        <a:xfrm>
                          <a:off x="9037320" y="119634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94" name="Straight Connector 293"/>
                        <xdr:cNvCxnSpPr/>
                      </xdr:nvCxnSpPr>
                      <xdr:spPr>
                        <a:xfrm>
                          <a:off x="7444740" y="1203960"/>
                          <a:ext cx="0" cy="10668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</xdr:grpSp>
              <xdr:grpSp>
                <xdr:nvGrpSpPr>
                  <xdr:cNvPr id="278" name="Group 277"/>
                  <xdr:cNvGrpSpPr/>
                </xdr:nvGrpSpPr>
                <xdr:grpSpPr>
                  <a:xfrm>
                    <a:off x="13211175" y="2255395"/>
                    <a:ext cx="3381375" cy="217040"/>
                    <a:chOff x="13211175" y="2255395"/>
                    <a:chExt cx="3381375" cy="217040"/>
                  </a:xfrm>
                </xdr:grpSpPr>
                <xdr:cxnSp macro="">
                  <xdr:nvCxnSpPr>
                    <xdr:cNvPr id="279" name="Straight Connector 278"/>
                    <xdr:cNvCxnSpPr/>
                  </xdr:nvCxnSpPr>
                  <xdr:spPr>
                    <a:xfrm flipV="1">
                      <a:off x="13820777" y="2266950"/>
                      <a:ext cx="304798" cy="205485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0" name="Straight Connector 279"/>
                    <xdr:cNvCxnSpPr/>
                  </xdr:nvCxnSpPr>
                  <xdr:spPr>
                    <a:xfrm flipH="1" flipV="1">
                      <a:off x="15670659" y="2255395"/>
                      <a:ext cx="312291" cy="17348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1" name="Straight Connector 280"/>
                    <xdr:cNvCxnSpPr/>
                  </xdr:nvCxnSpPr>
                  <xdr:spPr>
                    <a:xfrm>
                      <a:off x="15973425" y="2428875"/>
                      <a:ext cx="619125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2" name="Straight Connector 281"/>
                    <xdr:cNvCxnSpPr/>
                  </xdr:nvCxnSpPr>
                  <xdr:spPr>
                    <a:xfrm>
                      <a:off x="13211175" y="2466975"/>
                      <a:ext cx="619125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1"/>
                    </a:lnRef>
                    <a:fillRef idx="0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  <xdr:sp macro="" textlink="">
            <xdr:nvSpPr>
              <xdr:cNvPr id="274" name="Rectangle 273"/>
              <xdr:cNvSpPr/>
            </xdr:nvSpPr>
            <xdr:spPr>
              <a:xfrm>
                <a:off x="15440025" y="2238375"/>
                <a:ext cx="194712" cy="1027582"/>
              </a:xfrm>
              <a:prstGeom prst="rect">
                <a:avLst/>
              </a:prstGeom>
              <a:pattFill prst="lgConfetti">
                <a:fgClr>
                  <a:schemeClr val="accent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210" name="Group 209"/>
            <xdr:cNvGrpSpPr/>
          </xdr:nvGrpSpPr>
          <xdr:grpSpPr>
            <a:xfrm>
              <a:off x="14292344" y="2228850"/>
              <a:ext cx="176131" cy="902534"/>
              <a:chOff x="15750049" y="762000"/>
              <a:chExt cx="217239" cy="902534"/>
            </a:xfrm>
          </xdr:grpSpPr>
          <xdr:grpSp>
            <xdr:nvGrpSpPr>
              <xdr:cNvPr id="253" name="Group 252"/>
              <xdr:cNvGrpSpPr/>
            </xdr:nvGrpSpPr>
            <xdr:grpSpPr>
              <a:xfrm>
                <a:off x="15751624" y="762000"/>
                <a:ext cx="205484" cy="466355"/>
                <a:chOff x="15750717" y="762000"/>
                <a:chExt cx="276993" cy="466355"/>
              </a:xfrm>
            </xdr:grpSpPr>
            <xdr:grpSp>
              <xdr:nvGrpSpPr>
                <xdr:cNvPr id="263" name="Group 262"/>
                <xdr:cNvGrpSpPr/>
              </xdr:nvGrpSpPr>
              <xdr:grpSpPr>
                <a:xfrm>
                  <a:off x="15750717" y="762000"/>
                  <a:ext cx="251285" cy="219076"/>
                  <a:chOff x="16181234" y="1245676"/>
                  <a:chExt cx="763742" cy="268799"/>
                </a:xfrm>
              </xdr:grpSpPr>
              <xdr:sp macro="" textlink="">
                <xdr:nvSpPr>
                  <xdr:cNvPr id="269" name="Freeform 268"/>
                  <xdr:cNvSpPr/>
                </xdr:nvSpPr>
                <xdr:spPr>
                  <a:xfrm>
                    <a:off x="16192607" y="1245676"/>
                    <a:ext cx="282045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70" name="Freeform 269"/>
                  <xdr:cNvSpPr/>
                </xdr:nvSpPr>
                <xdr:spPr>
                  <a:xfrm>
                    <a:off x="16468832" y="1285874"/>
                    <a:ext cx="447568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71" name="Freeform 270"/>
                  <xdr:cNvSpPr/>
                </xdr:nvSpPr>
                <xdr:spPr>
                  <a:xfrm>
                    <a:off x="16181234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72" name="Freeform 271"/>
                  <xdr:cNvSpPr/>
                </xdr:nvSpPr>
                <xdr:spPr>
                  <a:xfrm>
                    <a:off x="16735426" y="1409700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264" name="Group 263"/>
                <xdr:cNvGrpSpPr/>
              </xdr:nvGrpSpPr>
              <xdr:grpSpPr>
                <a:xfrm rot="10988237">
                  <a:off x="15753499" y="1007713"/>
                  <a:ext cx="274211" cy="220642"/>
                  <a:chOff x="16259282" y="1243756"/>
                  <a:chExt cx="833424" cy="270719"/>
                </a:xfrm>
              </xdr:grpSpPr>
              <xdr:sp macro="" textlink="">
                <xdr:nvSpPr>
                  <xdr:cNvPr id="265" name="Freeform 264"/>
                  <xdr:cNvSpPr/>
                </xdr:nvSpPr>
                <xdr:spPr>
                  <a:xfrm>
                    <a:off x="16297306" y="1243756"/>
                    <a:ext cx="282048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66" name="Freeform 265"/>
                  <xdr:cNvSpPr/>
                </xdr:nvSpPr>
                <xdr:spPr>
                  <a:xfrm>
                    <a:off x="16616558" y="1283315"/>
                    <a:ext cx="447570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67" name="Freeform 266"/>
                  <xdr:cNvSpPr/>
                </xdr:nvSpPr>
                <xdr:spPr>
                  <a:xfrm>
                    <a:off x="16259282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68" name="Freeform 267"/>
                  <xdr:cNvSpPr/>
                </xdr:nvSpPr>
                <xdr:spPr>
                  <a:xfrm>
                    <a:off x="16883154" y="1407141"/>
                    <a:ext cx="209552" cy="10477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  <xdr:grpSp>
            <xdr:nvGrpSpPr>
              <xdr:cNvPr id="254" name="Group 253"/>
              <xdr:cNvGrpSpPr/>
            </xdr:nvGrpSpPr>
            <xdr:grpSpPr>
              <a:xfrm rot="10534770">
                <a:off x="15750049" y="1192751"/>
                <a:ext cx="217239" cy="471783"/>
                <a:chOff x="15852750" y="897821"/>
                <a:chExt cx="263635" cy="335036"/>
              </a:xfrm>
            </xdr:grpSpPr>
            <xdr:grpSp>
              <xdr:nvGrpSpPr>
                <xdr:cNvPr id="255" name="Group 254"/>
                <xdr:cNvGrpSpPr/>
              </xdr:nvGrpSpPr>
              <xdr:grpSpPr>
                <a:xfrm>
                  <a:off x="15861984" y="897821"/>
                  <a:ext cx="248654" cy="101961"/>
                  <a:chOff x="16519472" y="1412319"/>
                  <a:chExt cx="755748" cy="125102"/>
                </a:xfrm>
              </xdr:grpSpPr>
              <xdr:sp macro="" textlink="">
                <xdr:nvSpPr>
                  <xdr:cNvPr id="261" name="Freeform 260"/>
                  <xdr:cNvSpPr/>
                </xdr:nvSpPr>
                <xdr:spPr>
                  <a:xfrm>
                    <a:off x="16519472" y="1412319"/>
                    <a:ext cx="495194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62" name="Freeform 261"/>
                  <xdr:cNvSpPr/>
                </xdr:nvSpPr>
                <xdr:spPr>
                  <a:xfrm>
                    <a:off x="17065672" y="1432646"/>
                    <a:ext cx="209548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256" name="Group 255"/>
                <xdr:cNvGrpSpPr/>
              </xdr:nvGrpSpPr>
              <xdr:grpSpPr>
                <a:xfrm rot="10988237">
                  <a:off x="15852750" y="1013781"/>
                  <a:ext cx="263635" cy="219076"/>
                  <a:chOff x="15989286" y="1244560"/>
                  <a:chExt cx="801278" cy="268799"/>
                </a:xfrm>
              </xdr:grpSpPr>
              <xdr:sp macro="" textlink="">
                <xdr:nvSpPr>
                  <xdr:cNvPr id="257" name="Freeform 256"/>
                  <xdr:cNvSpPr/>
                </xdr:nvSpPr>
                <xdr:spPr>
                  <a:xfrm>
                    <a:off x="15996524" y="1244560"/>
                    <a:ext cx="282047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58" name="Freeform 257"/>
                  <xdr:cNvSpPr/>
                </xdr:nvSpPr>
                <xdr:spPr>
                  <a:xfrm>
                    <a:off x="16342995" y="1285130"/>
                    <a:ext cx="447569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59" name="Freeform 258"/>
                  <xdr:cNvSpPr/>
                </xdr:nvSpPr>
                <xdr:spPr>
                  <a:xfrm>
                    <a:off x="15989286" y="1389162"/>
                    <a:ext cx="495195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60" name="Freeform 259"/>
                  <xdr:cNvSpPr/>
                </xdr:nvSpPr>
                <xdr:spPr>
                  <a:xfrm>
                    <a:off x="16535678" y="1408584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</xdr:grpSp>
        <xdr:grpSp>
          <xdr:nvGrpSpPr>
            <xdr:cNvPr id="211" name="Group 210"/>
            <xdr:cNvGrpSpPr/>
          </xdr:nvGrpSpPr>
          <xdr:grpSpPr>
            <a:xfrm rot="16200000">
              <a:off x="14742903" y="2617578"/>
              <a:ext cx="219075" cy="1118017"/>
              <a:chOff x="15750049" y="762000"/>
              <a:chExt cx="217239" cy="902534"/>
            </a:xfrm>
          </xdr:grpSpPr>
          <xdr:grpSp>
            <xdr:nvGrpSpPr>
              <xdr:cNvPr id="233" name="Group 232"/>
              <xdr:cNvGrpSpPr/>
            </xdr:nvGrpSpPr>
            <xdr:grpSpPr>
              <a:xfrm>
                <a:off x="15751624" y="762000"/>
                <a:ext cx="205484" cy="466355"/>
                <a:chOff x="15750717" y="762000"/>
                <a:chExt cx="276993" cy="466355"/>
              </a:xfrm>
            </xdr:grpSpPr>
            <xdr:grpSp>
              <xdr:nvGrpSpPr>
                <xdr:cNvPr id="243" name="Group 242"/>
                <xdr:cNvGrpSpPr/>
              </xdr:nvGrpSpPr>
              <xdr:grpSpPr>
                <a:xfrm>
                  <a:off x="15750717" y="762000"/>
                  <a:ext cx="251285" cy="219076"/>
                  <a:chOff x="16181234" y="1245676"/>
                  <a:chExt cx="763742" cy="268799"/>
                </a:xfrm>
              </xdr:grpSpPr>
              <xdr:sp macro="" textlink="">
                <xdr:nvSpPr>
                  <xdr:cNvPr id="249" name="Freeform 248"/>
                  <xdr:cNvSpPr/>
                </xdr:nvSpPr>
                <xdr:spPr>
                  <a:xfrm>
                    <a:off x="16192607" y="1245676"/>
                    <a:ext cx="282045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50" name="Freeform 249"/>
                  <xdr:cNvSpPr/>
                </xdr:nvSpPr>
                <xdr:spPr>
                  <a:xfrm>
                    <a:off x="16468832" y="1285874"/>
                    <a:ext cx="447568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51" name="Freeform 250"/>
                  <xdr:cNvSpPr/>
                </xdr:nvSpPr>
                <xdr:spPr>
                  <a:xfrm>
                    <a:off x="16181234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52" name="Freeform 251"/>
                  <xdr:cNvSpPr/>
                </xdr:nvSpPr>
                <xdr:spPr>
                  <a:xfrm>
                    <a:off x="16735426" y="1409700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244" name="Group 243"/>
                <xdr:cNvGrpSpPr/>
              </xdr:nvGrpSpPr>
              <xdr:grpSpPr>
                <a:xfrm rot="10988237">
                  <a:off x="15753499" y="1007713"/>
                  <a:ext cx="274211" cy="220642"/>
                  <a:chOff x="16259282" y="1243756"/>
                  <a:chExt cx="833424" cy="270719"/>
                </a:xfrm>
              </xdr:grpSpPr>
              <xdr:sp macro="" textlink="">
                <xdr:nvSpPr>
                  <xdr:cNvPr id="245" name="Freeform 244"/>
                  <xdr:cNvSpPr/>
                </xdr:nvSpPr>
                <xdr:spPr>
                  <a:xfrm>
                    <a:off x="16297306" y="1243756"/>
                    <a:ext cx="282048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46" name="Freeform 245"/>
                  <xdr:cNvSpPr/>
                </xdr:nvSpPr>
                <xdr:spPr>
                  <a:xfrm>
                    <a:off x="16616558" y="1283315"/>
                    <a:ext cx="447570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47" name="Freeform 246"/>
                  <xdr:cNvSpPr/>
                </xdr:nvSpPr>
                <xdr:spPr>
                  <a:xfrm>
                    <a:off x="16259282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48" name="Freeform 247"/>
                  <xdr:cNvSpPr/>
                </xdr:nvSpPr>
                <xdr:spPr>
                  <a:xfrm>
                    <a:off x="16883154" y="1407141"/>
                    <a:ext cx="209552" cy="10477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  <xdr:grpSp>
            <xdr:nvGrpSpPr>
              <xdr:cNvPr id="234" name="Group 233"/>
              <xdr:cNvGrpSpPr/>
            </xdr:nvGrpSpPr>
            <xdr:grpSpPr>
              <a:xfrm rot="10534770">
                <a:off x="15750049" y="1192751"/>
                <a:ext cx="217239" cy="471783"/>
                <a:chOff x="15852750" y="897821"/>
                <a:chExt cx="263635" cy="335036"/>
              </a:xfrm>
            </xdr:grpSpPr>
            <xdr:grpSp>
              <xdr:nvGrpSpPr>
                <xdr:cNvPr id="235" name="Group 234"/>
                <xdr:cNvGrpSpPr/>
              </xdr:nvGrpSpPr>
              <xdr:grpSpPr>
                <a:xfrm>
                  <a:off x="15861984" y="897821"/>
                  <a:ext cx="248654" cy="101961"/>
                  <a:chOff x="16519472" y="1412319"/>
                  <a:chExt cx="755748" cy="125102"/>
                </a:xfrm>
              </xdr:grpSpPr>
              <xdr:sp macro="" textlink="">
                <xdr:nvSpPr>
                  <xdr:cNvPr id="241" name="Freeform 240"/>
                  <xdr:cNvSpPr/>
                </xdr:nvSpPr>
                <xdr:spPr>
                  <a:xfrm>
                    <a:off x="16519472" y="1412319"/>
                    <a:ext cx="495194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42" name="Freeform 241"/>
                  <xdr:cNvSpPr/>
                </xdr:nvSpPr>
                <xdr:spPr>
                  <a:xfrm>
                    <a:off x="17065672" y="1432646"/>
                    <a:ext cx="209548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236" name="Group 235"/>
                <xdr:cNvGrpSpPr/>
              </xdr:nvGrpSpPr>
              <xdr:grpSpPr>
                <a:xfrm rot="10988237">
                  <a:off x="15852750" y="1013781"/>
                  <a:ext cx="263635" cy="219076"/>
                  <a:chOff x="15989286" y="1244560"/>
                  <a:chExt cx="801278" cy="268799"/>
                </a:xfrm>
              </xdr:grpSpPr>
              <xdr:sp macro="" textlink="">
                <xdr:nvSpPr>
                  <xdr:cNvPr id="237" name="Freeform 236"/>
                  <xdr:cNvSpPr/>
                </xdr:nvSpPr>
                <xdr:spPr>
                  <a:xfrm>
                    <a:off x="15996524" y="1244560"/>
                    <a:ext cx="282047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38" name="Freeform 237"/>
                  <xdr:cNvSpPr/>
                </xdr:nvSpPr>
                <xdr:spPr>
                  <a:xfrm>
                    <a:off x="16342995" y="1285130"/>
                    <a:ext cx="447569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39" name="Freeform 238"/>
                  <xdr:cNvSpPr/>
                </xdr:nvSpPr>
                <xdr:spPr>
                  <a:xfrm>
                    <a:off x="15989286" y="1389162"/>
                    <a:ext cx="495195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40" name="Freeform 239"/>
                  <xdr:cNvSpPr/>
                </xdr:nvSpPr>
                <xdr:spPr>
                  <a:xfrm>
                    <a:off x="16535678" y="1408584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</xdr:grpSp>
        <xdr:grpSp>
          <xdr:nvGrpSpPr>
            <xdr:cNvPr id="212" name="Group 211"/>
            <xdr:cNvGrpSpPr/>
          </xdr:nvGrpSpPr>
          <xdr:grpSpPr>
            <a:xfrm>
              <a:off x="15240000" y="2228850"/>
              <a:ext cx="176131" cy="902534"/>
              <a:chOff x="15750049" y="762000"/>
              <a:chExt cx="217239" cy="902534"/>
            </a:xfrm>
          </xdr:grpSpPr>
          <xdr:grpSp>
            <xdr:nvGrpSpPr>
              <xdr:cNvPr id="213" name="Group 212"/>
              <xdr:cNvGrpSpPr/>
            </xdr:nvGrpSpPr>
            <xdr:grpSpPr>
              <a:xfrm>
                <a:off x="15751624" y="762000"/>
                <a:ext cx="205484" cy="466355"/>
                <a:chOff x="15750717" y="762000"/>
                <a:chExt cx="276993" cy="466355"/>
              </a:xfrm>
            </xdr:grpSpPr>
            <xdr:grpSp>
              <xdr:nvGrpSpPr>
                <xdr:cNvPr id="223" name="Group 222"/>
                <xdr:cNvGrpSpPr/>
              </xdr:nvGrpSpPr>
              <xdr:grpSpPr>
                <a:xfrm>
                  <a:off x="15750717" y="762000"/>
                  <a:ext cx="251285" cy="219076"/>
                  <a:chOff x="16181234" y="1245676"/>
                  <a:chExt cx="763742" cy="268799"/>
                </a:xfrm>
              </xdr:grpSpPr>
              <xdr:sp macro="" textlink="">
                <xdr:nvSpPr>
                  <xdr:cNvPr id="229" name="Freeform 228"/>
                  <xdr:cNvSpPr/>
                </xdr:nvSpPr>
                <xdr:spPr>
                  <a:xfrm>
                    <a:off x="16192607" y="1245676"/>
                    <a:ext cx="282045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30" name="Freeform 229"/>
                  <xdr:cNvSpPr/>
                </xdr:nvSpPr>
                <xdr:spPr>
                  <a:xfrm>
                    <a:off x="16468832" y="1285874"/>
                    <a:ext cx="447568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31" name="Freeform 230"/>
                  <xdr:cNvSpPr/>
                </xdr:nvSpPr>
                <xdr:spPr>
                  <a:xfrm>
                    <a:off x="16181234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32" name="Freeform 231"/>
                  <xdr:cNvSpPr/>
                </xdr:nvSpPr>
                <xdr:spPr>
                  <a:xfrm>
                    <a:off x="16735426" y="1409700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224" name="Group 223"/>
                <xdr:cNvGrpSpPr/>
              </xdr:nvGrpSpPr>
              <xdr:grpSpPr>
                <a:xfrm rot="10988237">
                  <a:off x="15753499" y="1007713"/>
                  <a:ext cx="274211" cy="220642"/>
                  <a:chOff x="16259282" y="1243756"/>
                  <a:chExt cx="833424" cy="270719"/>
                </a:xfrm>
              </xdr:grpSpPr>
              <xdr:sp macro="" textlink="">
                <xdr:nvSpPr>
                  <xdr:cNvPr id="225" name="Freeform 224"/>
                  <xdr:cNvSpPr/>
                </xdr:nvSpPr>
                <xdr:spPr>
                  <a:xfrm>
                    <a:off x="16297306" y="1243756"/>
                    <a:ext cx="282048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26" name="Freeform 225"/>
                  <xdr:cNvSpPr/>
                </xdr:nvSpPr>
                <xdr:spPr>
                  <a:xfrm>
                    <a:off x="16616558" y="1283315"/>
                    <a:ext cx="447570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27" name="Freeform 226"/>
                  <xdr:cNvSpPr/>
                </xdr:nvSpPr>
                <xdr:spPr>
                  <a:xfrm>
                    <a:off x="16259282" y="1390650"/>
                    <a:ext cx="495193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28" name="Freeform 227"/>
                  <xdr:cNvSpPr/>
                </xdr:nvSpPr>
                <xdr:spPr>
                  <a:xfrm>
                    <a:off x="16883154" y="1407141"/>
                    <a:ext cx="209552" cy="10477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  <xdr:grpSp>
            <xdr:nvGrpSpPr>
              <xdr:cNvPr id="214" name="Group 213"/>
              <xdr:cNvGrpSpPr/>
            </xdr:nvGrpSpPr>
            <xdr:grpSpPr>
              <a:xfrm rot="10534770">
                <a:off x="15750049" y="1192751"/>
                <a:ext cx="217239" cy="471783"/>
                <a:chOff x="15852750" y="897821"/>
                <a:chExt cx="263635" cy="335036"/>
              </a:xfrm>
            </xdr:grpSpPr>
            <xdr:grpSp>
              <xdr:nvGrpSpPr>
                <xdr:cNvPr id="215" name="Group 214"/>
                <xdr:cNvGrpSpPr/>
              </xdr:nvGrpSpPr>
              <xdr:grpSpPr>
                <a:xfrm>
                  <a:off x="15861984" y="897821"/>
                  <a:ext cx="248654" cy="101961"/>
                  <a:chOff x="16519472" y="1412319"/>
                  <a:chExt cx="755748" cy="125102"/>
                </a:xfrm>
              </xdr:grpSpPr>
              <xdr:sp macro="" textlink="">
                <xdr:nvSpPr>
                  <xdr:cNvPr id="221" name="Freeform 220"/>
                  <xdr:cNvSpPr/>
                </xdr:nvSpPr>
                <xdr:spPr>
                  <a:xfrm>
                    <a:off x="16519472" y="1412319"/>
                    <a:ext cx="495194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22" name="Freeform 221"/>
                  <xdr:cNvSpPr/>
                </xdr:nvSpPr>
                <xdr:spPr>
                  <a:xfrm>
                    <a:off x="17065672" y="1432646"/>
                    <a:ext cx="209548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grpSp>
              <xdr:nvGrpSpPr>
                <xdr:cNvPr id="216" name="Group 215"/>
                <xdr:cNvGrpSpPr/>
              </xdr:nvGrpSpPr>
              <xdr:grpSpPr>
                <a:xfrm rot="10988237">
                  <a:off x="15852750" y="1013781"/>
                  <a:ext cx="263635" cy="219076"/>
                  <a:chOff x="15989286" y="1244560"/>
                  <a:chExt cx="801278" cy="268799"/>
                </a:xfrm>
              </xdr:grpSpPr>
              <xdr:sp macro="" textlink="">
                <xdr:nvSpPr>
                  <xdr:cNvPr id="217" name="Freeform 216"/>
                  <xdr:cNvSpPr/>
                </xdr:nvSpPr>
                <xdr:spPr>
                  <a:xfrm>
                    <a:off x="15996524" y="1244560"/>
                    <a:ext cx="282047" cy="128836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18" name="Freeform 217"/>
                  <xdr:cNvSpPr/>
                </xdr:nvSpPr>
                <xdr:spPr>
                  <a:xfrm>
                    <a:off x="16342995" y="1285130"/>
                    <a:ext cx="447569" cy="107687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19" name="Freeform 218"/>
                  <xdr:cNvSpPr/>
                </xdr:nvSpPr>
                <xdr:spPr>
                  <a:xfrm>
                    <a:off x="15989286" y="1389162"/>
                    <a:ext cx="495195" cy="12382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20" name="Freeform 219"/>
                  <xdr:cNvSpPr/>
                </xdr:nvSpPr>
                <xdr:spPr>
                  <a:xfrm>
                    <a:off x="16535678" y="1408584"/>
                    <a:ext cx="209550" cy="104775"/>
                  </a:xfrm>
                  <a:custGeom>
                    <a:avLst/>
                    <a:gdLst>
                      <a:gd name="connsiteX0" fmla="*/ 9418 w 282045"/>
                      <a:gd name="connsiteY0" fmla="*/ 2099 h 128836"/>
                      <a:gd name="connsiteX1" fmla="*/ 37993 w 282045"/>
                      <a:gd name="connsiteY1" fmla="*/ 78299 h 128836"/>
                      <a:gd name="connsiteX2" fmla="*/ 47518 w 282045"/>
                      <a:gd name="connsiteY2" fmla="*/ 116399 h 128836"/>
                      <a:gd name="connsiteX3" fmla="*/ 76093 w 282045"/>
                      <a:gd name="connsiteY3" fmla="*/ 125924 h 128836"/>
                      <a:gd name="connsiteX4" fmla="*/ 276118 w 282045"/>
                      <a:gd name="connsiteY4" fmla="*/ 116399 h 128836"/>
                      <a:gd name="connsiteX5" fmla="*/ 257068 w 282045"/>
                      <a:gd name="connsiteY5" fmla="*/ 59249 h 128836"/>
                      <a:gd name="connsiteX6" fmla="*/ 218968 w 282045"/>
                      <a:gd name="connsiteY6" fmla="*/ 21149 h 128836"/>
                      <a:gd name="connsiteX7" fmla="*/ 9418 w 282045"/>
                      <a:gd name="connsiteY7" fmla="*/ 2099 h 128836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  <a:cxn ang="0">
                        <a:pos x="connsiteX4" y="connsiteY4"/>
                      </a:cxn>
                      <a:cxn ang="0">
                        <a:pos x="connsiteX5" y="connsiteY5"/>
                      </a:cxn>
                      <a:cxn ang="0">
                        <a:pos x="connsiteX6" y="connsiteY6"/>
                      </a:cxn>
                      <a:cxn ang="0">
                        <a:pos x="connsiteX7" y="connsiteY7"/>
                      </a:cxn>
                    </a:cxnLst>
                    <a:rect l="l" t="t" r="r" b="b"/>
                    <a:pathLst>
                      <a:path w="282045" h="128836">
                        <a:moveTo>
                          <a:pt x="9418" y="2099"/>
                        </a:moveTo>
                        <a:cubicBezTo>
                          <a:pt x="-20744" y="11624"/>
                          <a:pt x="30527" y="52168"/>
                          <a:pt x="37993" y="78299"/>
                        </a:cubicBezTo>
                        <a:cubicBezTo>
                          <a:pt x="41589" y="90886"/>
                          <a:pt x="39340" y="106177"/>
                          <a:pt x="47518" y="116399"/>
                        </a:cubicBezTo>
                        <a:cubicBezTo>
                          <a:pt x="53790" y="124239"/>
                          <a:pt x="66568" y="122749"/>
                          <a:pt x="76093" y="125924"/>
                        </a:cubicBezTo>
                        <a:cubicBezTo>
                          <a:pt x="142768" y="122749"/>
                          <a:pt x="213483" y="139475"/>
                          <a:pt x="276118" y="116399"/>
                        </a:cubicBezTo>
                        <a:cubicBezTo>
                          <a:pt x="294960" y="109457"/>
                          <a:pt x="263418" y="78299"/>
                          <a:pt x="257068" y="59249"/>
                        </a:cubicBezTo>
                        <a:cubicBezTo>
                          <a:pt x="248103" y="32355"/>
                          <a:pt x="253333" y="22643"/>
                          <a:pt x="218968" y="21149"/>
                        </a:cubicBezTo>
                        <a:cubicBezTo>
                          <a:pt x="155528" y="18391"/>
                          <a:pt x="39580" y="-7426"/>
                          <a:pt x="9418" y="2099"/>
                        </a:cubicBezTo>
                        <a:close/>
                      </a:path>
                    </a:pathLst>
                  </a:cu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</xdr:grpSp>
        </xdr:grpSp>
      </xdr:grpSp>
      <xdr:grpSp>
        <xdr:nvGrpSpPr>
          <xdr:cNvPr id="195" name="Group 194"/>
          <xdr:cNvGrpSpPr/>
        </xdr:nvGrpSpPr>
        <xdr:grpSpPr>
          <a:xfrm>
            <a:off x="13211175" y="2428875"/>
            <a:ext cx="504825" cy="95250"/>
            <a:chOff x="12544425" y="2914650"/>
            <a:chExt cx="548640" cy="116840"/>
          </a:xfrm>
        </xdr:grpSpPr>
        <xdr:cxnSp macro="">
          <xdr:nvCxnSpPr>
            <xdr:cNvPr id="203" name="Straight Connector 202"/>
            <xdr:cNvCxnSpPr/>
          </xdr:nvCxnSpPr>
          <xdr:spPr>
            <a:xfrm flipH="1">
              <a:off x="1254442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" name="Straight Connector 203"/>
            <xdr:cNvCxnSpPr/>
          </xdr:nvCxnSpPr>
          <xdr:spPr>
            <a:xfrm>
              <a:off x="1269174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" name="Straight Connector 204"/>
            <xdr:cNvCxnSpPr/>
          </xdr:nvCxnSpPr>
          <xdr:spPr>
            <a:xfrm>
              <a:off x="12783820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" name="Straight Connector 205"/>
            <xdr:cNvCxnSpPr/>
          </xdr:nvCxnSpPr>
          <xdr:spPr>
            <a:xfrm>
              <a:off x="1287589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" name="Straight Connector 206"/>
            <xdr:cNvCxnSpPr/>
          </xdr:nvCxnSpPr>
          <xdr:spPr>
            <a:xfrm flipH="1">
              <a:off x="12636500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" name="Straight Connector 207"/>
            <xdr:cNvCxnSpPr/>
          </xdr:nvCxnSpPr>
          <xdr:spPr>
            <a:xfrm flipH="1">
              <a:off x="1272857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6" name="Group 195"/>
          <xdr:cNvGrpSpPr/>
        </xdr:nvGrpSpPr>
        <xdr:grpSpPr>
          <a:xfrm>
            <a:off x="16002000" y="2390775"/>
            <a:ext cx="504825" cy="95250"/>
            <a:chOff x="12544425" y="2914650"/>
            <a:chExt cx="548640" cy="116840"/>
          </a:xfrm>
        </xdr:grpSpPr>
        <xdr:cxnSp macro="">
          <xdr:nvCxnSpPr>
            <xdr:cNvPr id="197" name="Straight Connector 196"/>
            <xdr:cNvCxnSpPr/>
          </xdr:nvCxnSpPr>
          <xdr:spPr>
            <a:xfrm flipH="1">
              <a:off x="1254442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Straight Connector 197"/>
            <xdr:cNvCxnSpPr/>
          </xdr:nvCxnSpPr>
          <xdr:spPr>
            <a:xfrm>
              <a:off x="1269174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9" name="Straight Connector 198"/>
            <xdr:cNvCxnSpPr/>
          </xdr:nvCxnSpPr>
          <xdr:spPr>
            <a:xfrm>
              <a:off x="12783820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0" name="Straight Connector 199"/>
            <xdr:cNvCxnSpPr/>
          </xdr:nvCxnSpPr>
          <xdr:spPr>
            <a:xfrm>
              <a:off x="12875895" y="2914650"/>
              <a:ext cx="21717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1" name="Straight Connector 200"/>
            <xdr:cNvCxnSpPr/>
          </xdr:nvCxnSpPr>
          <xdr:spPr>
            <a:xfrm flipH="1">
              <a:off x="12636500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" name="Straight Connector 201"/>
            <xdr:cNvCxnSpPr/>
          </xdr:nvCxnSpPr>
          <xdr:spPr>
            <a:xfrm flipH="1">
              <a:off x="12728575" y="2914650"/>
              <a:ext cx="147320" cy="11684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37</xdr:col>
      <xdr:colOff>171450</xdr:colOff>
      <xdr:row>5</xdr:row>
      <xdr:rowOff>209550</xdr:rowOff>
    </xdr:from>
    <xdr:to>
      <xdr:col>39</xdr:col>
      <xdr:colOff>752475</xdr:colOff>
      <xdr:row>11</xdr:row>
      <xdr:rowOff>57150</xdr:rowOff>
    </xdr:to>
    <xdr:grpSp>
      <xdr:nvGrpSpPr>
        <xdr:cNvPr id="452" name="Group 451"/>
        <xdr:cNvGrpSpPr/>
      </xdr:nvGrpSpPr>
      <xdr:grpSpPr>
        <a:xfrm>
          <a:off x="19716750" y="1924050"/>
          <a:ext cx="3381375" cy="1409700"/>
          <a:chOff x="19250025" y="676275"/>
          <a:chExt cx="3381375" cy="1371596"/>
        </a:xfrm>
      </xdr:grpSpPr>
      <xdr:sp macro="" textlink="">
        <xdr:nvSpPr>
          <xdr:cNvPr id="449" name="TextBox 448"/>
          <xdr:cNvSpPr txBox="1"/>
        </xdr:nvSpPr>
        <xdr:spPr>
          <a:xfrm>
            <a:off x="21774150" y="1047750"/>
            <a:ext cx="123825" cy="142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marL="0" indent="0" algn="ctr"/>
            <a:r>
              <a:rPr lang="en-US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Fb</a:t>
            </a:r>
          </a:p>
        </xdr:txBody>
      </xdr:sp>
      <xdr:sp macro="" textlink="">
        <xdr:nvSpPr>
          <xdr:cNvPr id="451" name="TextBox 450"/>
          <xdr:cNvSpPr txBox="1"/>
        </xdr:nvSpPr>
        <xdr:spPr>
          <a:xfrm>
            <a:off x="21774150" y="1838325"/>
            <a:ext cx="123825" cy="142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marL="0" indent="0" algn="ctr"/>
            <a:r>
              <a:rPr lang="en-US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t</a:t>
            </a:r>
          </a:p>
        </xdr:txBody>
      </xdr:sp>
      <xdr:sp macro="" textlink="">
        <xdr:nvSpPr>
          <xdr:cNvPr id="447" name="TextBox 446"/>
          <xdr:cNvSpPr txBox="1"/>
        </xdr:nvSpPr>
        <xdr:spPr>
          <a:xfrm>
            <a:off x="20840700" y="1638300"/>
            <a:ext cx="123825" cy="142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marL="0" indent="0" algn="ctr"/>
            <a:r>
              <a:rPr lang="en-US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b</a:t>
            </a:r>
          </a:p>
        </xdr:txBody>
      </xdr:sp>
      <xdr:grpSp>
        <xdr:nvGrpSpPr>
          <xdr:cNvPr id="320" name="Group 319"/>
          <xdr:cNvGrpSpPr/>
        </xdr:nvGrpSpPr>
        <xdr:grpSpPr>
          <a:xfrm>
            <a:off x="19250025" y="676275"/>
            <a:ext cx="3381375" cy="1371596"/>
            <a:chOff x="13154025" y="1962155"/>
            <a:chExt cx="3381375" cy="1371596"/>
          </a:xfrm>
        </xdr:grpSpPr>
        <xdr:grpSp>
          <xdr:nvGrpSpPr>
            <xdr:cNvPr id="321" name="Group 320"/>
            <xdr:cNvGrpSpPr/>
          </xdr:nvGrpSpPr>
          <xdr:grpSpPr>
            <a:xfrm>
              <a:off x="13154025" y="1962155"/>
              <a:ext cx="3381375" cy="1371596"/>
              <a:chOff x="13154025" y="1962155"/>
              <a:chExt cx="3381375" cy="1371596"/>
            </a:xfrm>
          </xdr:grpSpPr>
          <xdr:grpSp>
            <xdr:nvGrpSpPr>
              <xdr:cNvPr id="336" name="Group 335"/>
              <xdr:cNvGrpSpPr/>
            </xdr:nvGrpSpPr>
            <xdr:grpSpPr>
              <a:xfrm>
                <a:off x="13154025" y="1962155"/>
                <a:ext cx="3381375" cy="1371596"/>
                <a:chOff x="13154025" y="1962155"/>
                <a:chExt cx="3381375" cy="1371596"/>
              </a:xfrm>
            </xdr:grpSpPr>
            <xdr:grpSp>
              <xdr:nvGrpSpPr>
                <xdr:cNvPr id="400" name="Group 399"/>
                <xdr:cNvGrpSpPr/>
              </xdr:nvGrpSpPr>
              <xdr:grpSpPr>
                <a:xfrm>
                  <a:off x="13154025" y="1962155"/>
                  <a:ext cx="3381375" cy="1371596"/>
                  <a:chOff x="13154025" y="1962155"/>
                  <a:chExt cx="3381375" cy="1371596"/>
                </a:xfrm>
              </xdr:grpSpPr>
              <xdr:sp macro="" textlink="">
                <xdr:nvSpPr>
                  <xdr:cNvPr id="402" name="Rectangle 401"/>
                  <xdr:cNvSpPr/>
                </xdr:nvSpPr>
                <xdr:spPr>
                  <a:xfrm>
                    <a:off x="14087475" y="2257425"/>
                    <a:ext cx="194712" cy="1027582"/>
                  </a:xfrm>
                  <a:prstGeom prst="rect">
                    <a:avLst/>
                  </a:prstGeom>
                  <a:pattFill prst="lgConfetti">
                    <a:fgClr>
                      <a:schemeClr val="accent1"/>
                    </a:fgClr>
                    <a:bgClr>
                      <a:schemeClr val="bg1"/>
                    </a:bgClr>
                  </a:patt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grpSp>
                <xdr:nvGrpSpPr>
                  <xdr:cNvPr id="403" name="Group 402"/>
                  <xdr:cNvGrpSpPr/>
                </xdr:nvGrpSpPr>
                <xdr:grpSpPr>
                  <a:xfrm>
                    <a:off x="13154025" y="1962155"/>
                    <a:ext cx="3381375" cy="1371596"/>
                    <a:chOff x="13211175" y="2009780"/>
                    <a:chExt cx="3381375" cy="1371596"/>
                  </a:xfrm>
                </xdr:grpSpPr>
                <xdr:grpSp>
                  <xdr:nvGrpSpPr>
                    <xdr:cNvPr id="404" name="Group 403"/>
                    <xdr:cNvGrpSpPr/>
                  </xdr:nvGrpSpPr>
                  <xdr:grpSpPr>
                    <a:xfrm>
                      <a:off x="13735050" y="2009780"/>
                      <a:ext cx="2026445" cy="1371596"/>
                      <a:chOff x="7033260" y="1127762"/>
                      <a:chExt cx="2141220" cy="1169668"/>
                    </a:xfrm>
                  </xdr:grpSpPr>
                  <xdr:sp macro="" textlink="">
                    <xdr:nvSpPr>
                      <xdr:cNvPr id="410" name="TextBox 409"/>
                      <xdr:cNvSpPr txBox="1"/>
                    </xdr:nvSpPr>
                    <xdr:spPr>
                      <a:xfrm>
                        <a:off x="7658673" y="1249257"/>
                        <a:ext cx="114300" cy="121918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lIns="0" tIns="0" rIns="0" bIns="0" rtlCol="0" anchor="t"/>
                      <a:lstStyle/>
                      <a:p>
                        <a:pPr algn="ctr"/>
                        <a:r>
                          <a:rPr lang="en-US" sz="800"/>
                          <a:t>t</a:t>
                        </a:r>
                      </a:p>
                    </xdr:txBody>
                  </xdr:sp>
                  <xdr:grpSp>
                    <xdr:nvGrpSpPr>
                      <xdr:cNvPr id="411" name="Group 410"/>
                      <xdr:cNvGrpSpPr/>
                    </xdr:nvGrpSpPr>
                    <xdr:grpSpPr>
                      <a:xfrm>
                        <a:off x="7033260" y="1127762"/>
                        <a:ext cx="2141220" cy="1169668"/>
                        <a:chOff x="7033260" y="1127762"/>
                        <a:chExt cx="2141220" cy="1169668"/>
                      </a:xfrm>
                    </xdr:grpSpPr>
                    <xdr:grpSp>
                      <xdr:nvGrpSpPr>
                        <xdr:cNvPr id="412" name="Group 411"/>
                        <xdr:cNvGrpSpPr/>
                      </xdr:nvGrpSpPr>
                      <xdr:grpSpPr>
                        <a:xfrm>
                          <a:off x="7033260" y="1325882"/>
                          <a:ext cx="2077863" cy="971548"/>
                          <a:chOff x="7033260" y="1325882"/>
                          <a:chExt cx="2077863" cy="971548"/>
                        </a:xfrm>
                      </xdr:grpSpPr>
                      <xdr:grpSp>
                        <xdr:nvGrpSpPr>
                          <xdr:cNvPr id="422" name="Group 421"/>
                          <xdr:cNvGrpSpPr/>
                        </xdr:nvGrpSpPr>
                        <xdr:grpSpPr>
                          <a:xfrm>
                            <a:off x="7452359" y="1325882"/>
                            <a:ext cx="1658764" cy="971548"/>
                            <a:chOff x="7452359" y="1325882"/>
                            <a:chExt cx="1658764" cy="971548"/>
                          </a:xfrm>
                        </xdr:grpSpPr>
                        <xdr:grpSp>
                          <xdr:nvGrpSpPr>
                            <xdr:cNvPr id="424" name="Group 423"/>
                            <xdr:cNvGrpSpPr/>
                          </xdr:nvGrpSpPr>
                          <xdr:grpSpPr>
                            <a:xfrm>
                              <a:off x="7452359" y="1333500"/>
                              <a:ext cx="1658764" cy="963930"/>
                              <a:chOff x="7452359" y="1333500"/>
                              <a:chExt cx="1658764" cy="963930"/>
                            </a:xfrm>
                          </xdr:grpSpPr>
                          <xdr:grpSp>
                            <xdr:nvGrpSpPr>
                              <xdr:cNvPr id="426" name="Group 425"/>
                              <xdr:cNvGrpSpPr/>
                            </xdr:nvGrpSpPr>
                            <xdr:grpSpPr>
                              <a:xfrm>
                                <a:off x="7462823" y="1333500"/>
                                <a:ext cx="1648300" cy="963930"/>
                                <a:chOff x="436345" y="198120"/>
                                <a:chExt cx="1648300" cy="963930"/>
                              </a:xfrm>
                            </xdr:grpSpPr>
                            <xdr:grpSp>
                              <xdr:nvGrpSpPr>
                                <xdr:cNvPr id="428" name="Group 427"/>
                                <xdr:cNvGrpSpPr/>
                              </xdr:nvGrpSpPr>
                              <xdr:grpSpPr>
                                <a:xfrm>
                                  <a:off x="436345" y="198120"/>
                                  <a:ext cx="1596050" cy="922860"/>
                                  <a:chOff x="436345" y="198120"/>
                                  <a:chExt cx="1596050" cy="922860"/>
                                </a:xfrm>
                              </xdr:grpSpPr>
                              <xdr:grpSp>
                                <xdr:nvGrpSpPr>
                                  <xdr:cNvPr id="433" name="Group 432"/>
                                  <xdr:cNvGrpSpPr/>
                                </xdr:nvGrpSpPr>
                                <xdr:grpSpPr>
                                  <a:xfrm>
                                    <a:off x="1082040" y="487680"/>
                                    <a:ext cx="281942" cy="152400"/>
                                    <a:chOff x="3642360" y="403860"/>
                                    <a:chExt cx="281942" cy="152400"/>
                                  </a:xfrm>
                                </xdr:grpSpPr>
                                <xdr:cxnSp macro="">
                                  <xdr:nvCxnSpPr>
                                    <xdr:cNvPr id="444" name="Straight Connector 443"/>
                                    <xdr:cNvCxnSpPr/>
                                  </xdr:nvCxnSpPr>
                                  <xdr:spPr>
                                    <a:xfrm flipH="1">
                                      <a:off x="3642360" y="403860"/>
                                      <a:ext cx="281942" cy="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445" name="Straight Connector 444"/>
                                    <xdr:cNvCxnSpPr/>
                                  </xdr:nvCxnSpPr>
                                  <xdr:spPr>
                                    <a:xfrm flipH="1">
                                      <a:off x="3749040" y="556260"/>
                                      <a:ext cx="91440" cy="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446" name="Straight Connector 445"/>
                                    <xdr:cNvCxnSpPr/>
                                  </xdr:nvCxnSpPr>
                                  <xdr:spPr>
                                    <a:xfrm flipH="1">
                                      <a:off x="3695700" y="480060"/>
                                      <a:ext cx="182880" cy="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grpSp>
                                <xdr:nvGrpSpPr>
                                  <xdr:cNvPr id="434" name="Group 433"/>
                                  <xdr:cNvGrpSpPr/>
                                </xdr:nvGrpSpPr>
                                <xdr:grpSpPr>
                                  <a:xfrm>
                                    <a:off x="436345" y="198120"/>
                                    <a:ext cx="1596050" cy="922860"/>
                                    <a:chOff x="436345" y="198120"/>
                                    <a:chExt cx="1596050" cy="922860"/>
                                  </a:xfrm>
                                </xdr:grpSpPr>
                                <xdr:grpSp>
                                  <xdr:nvGrpSpPr>
                                    <xdr:cNvPr id="435" name="Group 434"/>
                                    <xdr:cNvGrpSpPr/>
                                  </xdr:nvGrpSpPr>
                                  <xdr:grpSpPr>
                                    <a:xfrm>
                                      <a:off x="441960" y="198120"/>
                                      <a:ext cx="1554480" cy="922860"/>
                                      <a:chOff x="2865120" y="205740"/>
                                      <a:chExt cx="1554480" cy="922860"/>
                                    </a:xfrm>
                                  </xdr:grpSpPr>
                                  <xdr:cxnSp macro="">
                                    <xdr:nvCxnSpPr>
                                      <xdr:cNvPr id="438" name="Straight Connector 437"/>
                                      <xdr:cNvCxnSpPr/>
                                    </xdr:nvCxnSpPr>
                                    <xdr:spPr>
                                      <a:xfrm flipH="1">
                                        <a:off x="2865120" y="1120140"/>
                                        <a:ext cx="1554480" cy="7620"/>
                                      </a:xfrm>
                                      <a:prstGeom prst="line">
                                        <a:avLst/>
                                      </a:prstGeom>
                                    </xdr:spPr>
                                    <xdr:style>
                                      <a:lnRef idx="2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1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439" name="Straight Connector 438"/>
                                      <xdr:cNvCxnSpPr/>
                                    </xdr:nvCxnSpPr>
                                    <xdr:spPr>
                                      <a:xfrm rot="5400000">
                                        <a:off x="2597583" y="671399"/>
                                        <a:ext cx="914400" cy="2"/>
                                      </a:xfrm>
                                      <a:prstGeom prst="line">
                                        <a:avLst/>
                                      </a:prstGeom>
                                    </xdr:spPr>
                                    <xdr:style>
                                      <a:lnRef idx="2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1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440" name="Straight Connector 439"/>
                                      <xdr:cNvCxnSpPr/>
                                    </xdr:nvCxnSpPr>
                                    <xdr:spPr>
                                      <a:xfrm rot="5400000">
                                        <a:off x="2902383" y="572339"/>
                                        <a:ext cx="731520" cy="2"/>
                                      </a:xfrm>
                                      <a:prstGeom prst="line">
                                        <a:avLst/>
                                      </a:prstGeom>
                                    </xdr:spPr>
                                    <xdr:style>
                                      <a:lnRef idx="2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1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441" name="Straight Connector 440"/>
                                      <xdr:cNvCxnSpPr/>
                                    </xdr:nvCxnSpPr>
                                    <xdr:spPr>
                                      <a:xfrm rot="5400000">
                                        <a:off x="3810001" y="662939"/>
                                        <a:ext cx="914400" cy="2"/>
                                      </a:xfrm>
                                      <a:prstGeom prst="line">
                                        <a:avLst/>
                                      </a:prstGeom>
                                    </xdr:spPr>
                                    <xdr:style>
                                      <a:lnRef idx="2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1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442" name="Straight Connector 441"/>
                                      <xdr:cNvCxnSpPr/>
                                    </xdr:nvCxnSpPr>
                                    <xdr:spPr>
                                      <a:xfrm rot="5400000">
                                        <a:off x="3694863" y="579959"/>
                                        <a:ext cx="731520" cy="2"/>
                                      </a:xfrm>
                                      <a:prstGeom prst="line">
                                        <a:avLst/>
                                      </a:prstGeom>
                                    </xdr:spPr>
                                    <xdr:style>
                                      <a:lnRef idx="2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1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443" name="Straight Connector 442"/>
                                      <xdr:cNvCxnSpPr/>
                                    </xdr:nvCxnSpPr>
                                    <xdr:spPr>
                                      <a:xfrm flipH="1">
                                        <a:off x="3253740" y="937260"/>
                                        <a:ext cx="822960" cy="7620"/>
                                      </a:xfrm>
                                      <a:prstGeom prst="line">
                                        <a:avLst/>
                                      </a:prstGeom>
                                    </xdr:spPr>
                                    <xdr:style>
                                      <a:lnRef idx="2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1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</xdr:grpSp>
                                <xdr:cxnSp macro="">
                                  <xdr:nvCxnSpPr>
                                    <xdr:cNvPr id="436" name="Straight Connector 435"/>
                                    <xdr:cNvCxnSpPr/>
                                  </xdr:nvCxnSpPr>
                                  <xdr:spPr>
                                    <a:xfrm flipH="1">
                                      <a:off x="436345" y="213360"/>
                                      <a:ext cx="386476" cy="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437" name="Straight Connector 436"/>
                                    <xdr:cNvCxnSpPr/>
                                  </xdr:nvCxnSpPr>
                                  <xdr:spPr>
                                    <a:xfrm flipH="1">
                                      <a:off x="1645919" y="213360"/>
                                      <a:ext cx="386476" cy="0"/>
                                    </a:xfrm>
                                    <a:prstGeom prst="line">
                                      <a:avLst/>
                                    </a:prstGeom>
                                  </xdr:spPr>
                                  <xdr:style>
                                    <a:lnRef idx="2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1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</xdr:grpSp>
                            <xdr:grpSp>
                              <xdr:nvGrpSpPr>
                                <xdr:cNvPr id="429" name="Group 428"/>
                                <xdr:cNvGrpSpPr/>
                              </xdr:nvGrpSpPr>
                              <xdr:grpSpPr>
                                <a:xfrm>
                                  <a:off x="2075656" y="205740"/>
                                  <a:ext cx="8989" cy="956310"/>
                                  <a:chOff x="4186396" y="2423160"/>
                                  <a:chExt cx="8989" cy="956310"/>
                                </a:xfrm>
                              </xdr:grpSpPr>
                              <xdr:cxnSp macro="">
                                <xdr:nvCxnSpPr>
                                  <xdr:cNvPr id="430" name="Straight Connector 429"/>
                                  <xdr:cNvCxnSpPr/>
                                </xdr:nvCxnSpPr>
                                <xdr:spPr>
                                  <a:xfrm rot="10800000" flipH="1">
                                    <a:off x="4187763" y="2667000"/>
                                    <a:ext cx="7622" cy="457200"/>
                                  </a:xfrm>
                                  <a:prstGeom prst="line">
                                    <a:avLst/>
                                  </a:prstGeom>
                                  <a:ln w="3175">
                                    <a:headEnd type="triangle" w="med" len="med"/>
                                    <a:tailEnd type="triangle" w="med" len="med"/>
                                  </a:ln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31" name="Straight Connector 430"/>
                                  <xdr:cNvCxnSpPr/>
                                </xdr:nvCxnSpPr>
                                <xdr:spPr>
                                  <a:xfrm rot="10800000" flipH="1">
                                    <a:off x="4187210" y="2423160"/>
                                    <a:ext cx="7621" cy="228600"/>
                                  </a:xfrm>
                                  <a:prstGeom prst="line">
                                    <a:avLst/>
                                  </a:prstGeom>
                                  <a:ln w="3175">
                                    <a:headEnd type="triangle" w="med" len="med"/>
                                    <a:tailEnd type="triangle" w="med" len="med"/>
                                  </a:ln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32" name="Straight Connector 431"/>
                                  <xdr:cNvCxnSpPr/>
                                </xdr:nvCxnSpPr>
                                <xdr:spPr>
                                  <a:xfrm rot="10800000" flipH="1">
                                    <a:off x="4186396" y="3150870"/>
                                    <a:ext cx="7621" cy="228600"/>
                                  </a:xfrm>
                                  <a:prstGeom prst="line">
                                    <a:avLst/>
                                  </a:prstGeom>
                                  <a:ln w="3175">
                                    <a:headEnd type="triangle" w="med" len="med"/>
                                    <a:tailEnd type="triangle" w="med" len="med"/>
                                  </a:ln>
                                </xdr:spPr>
                                <xdr:style>
                                  <a:lnRef idx="2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1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</xdr:grpSp>
                          <xdr:cxnSp macro="">
                            <xdr:nvCxnSpPr>
                              <xdr:cNvPr id="427" name="Straight Connector 426"/>
                              <xdr:cNvCxnSpPr/>
                            </xdr:nvCxnSpPr>
                            <xdr:spPr>
                              <a:xfrm rot="10800000">
                                <a:off x="7452359" y="1333501"/>
                                <a:ext cx="2" cy="9144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1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  <xdr:cxnSp macro="">
                          <xdr:nvCxnSpPr>
                            <xdr:cNvPr id="425" name="Straight Connector 424"/>
                            <xdr:cNvCxnSpPr/>
                          </xdr:nvCxnSpPr>
                          <xdr:spPr>
                            <a:xfrm rot="10800000">
                              <a:off x="9069956" y="1325882"/>
                              <a:ext cx="2" cy="91440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1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sp macro="" textlink="">
                        <xdr:nvSpPr>
                          <xdr:cNvPr id="423" name="TextBox 422"/>
                          <xdr:cNvSpPr txBox="1"/>
                        </xdr:nvSpPr>
                        <xdr:spPr>
                          <a:xfrm>
                            <a:off x="7033260" y="1619385"/>
                            <a:ext cx="373380" cy="266700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t"/>
                          <a:lstStyle/>
                          <a:p>
                            <a:pPr marL="0" indent="0" algn="ctr"/>
                            <a:r>
                              <a:rPr lang="en-US" sz="800">
                                <a:solidFill>
                                  <a:schemeClr val="dk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a:t>Working area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413" name="Group 412"/>
                        <xdr:cNvGrpSpPr/>
                      </xdr:nvGrpSpPr>
                      <xdr:grpSpPr>
                        <a:xfrm>
                          <a:off x="7254240" y="1127762"/>
                          <a:ext cx="1920240" cy="182878"/>
                          <a:chOff x="7254240" y="1127762"/>
                          <a:chExt cx="1920240" cy="182878"/>
                        </a:xfrm>
                      </xdr:grpSpPr>
                      <xdr:sp macro="" textlink="">
                        <xdr:nvSpPr>
                          <xdr:cNvPr id="414" name="TextBox 413"/>
                          <xdr:cNvSpPr txBox="1"/>
                        </xdr:nvSpPr>
                        <xdr:spPr>
                          <a:xfrm>
                            <a:off x="8138160" y="1127762"/>
                            <a:ext cx="114300" cy="121918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t"/>
                          <a:lstStyle/>
                          <a:p>
                            <a:pPr algn="ctr"/>
                            <a:r>
                              <a:rPr lang="en-US" sz="800"/>
                              <a:t>T</a:t>
                            </a:r>
                          </a:p>
                        </xdr:txBody>
                      </xdr:sp>
                      <xdr:sp macro="" textlink="">
                        <xdr:nvSpPr>
                          <xdr:cNvPr id="415" name="TextBox 414"/>
                          <xdr:cNvSpPr txBox="1"/>
                        </xdr:nvSpPr>
                        <xdr:spPr>
                          <a:xfrm>
                            <a:off x="7475220" y="1135382"/>
                            <a:ext cx="114300" cy="121918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t"/>
                          <a:lstStyle/>
                          <a:p>
                            <a:pPr algn="ctr"/>
                            <a:r>
                              <a:rPr lang="en-US" sz="800"/>
                              <a:t>B</a:t>
                            </a:r>
                          </a:p>
                        </xdr:txBody>
                      </xdr:sp>
                      <xdr:sp macro="" textlink="">
                        <xdr:nvSpPr>
                          <xdr:cNvPr id="416" name="TextBox 415"/>
                          <xdr:cNvSpPr txBox="1"/>
                        </xdr:nvSpPr>
                        <xdr:spPr>
                          <a:xfrm>
                            <a:off x="8778240" y="1127762"/>
                            <a:ext cx="114300" cy="121918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t"/>
                          <a:lstStyle/>
                          <a:p>
                            <a:pPr algn="ctr"/>
                            <a:r>
                              <a:rPr lang="en-US" sz="800"/>
                              <a:t>B</a:t>
                            </a:r>
                          </a:p>
                        </xdr:txBody>
                      </xdr:sp>
                      <xdr:cxnSp macro="">
                        <xdr:nvCxnSpPr>
                          <xdr:cNvPr id="417" name="Straight Connector 416"/>
                          <xdr:cNvCxnSpPr/>
                        </xdr:nvCxnSpPr>
                        <xdr:spPr>
                          <a:xfrm>
                            <a:off x="7254240" y="1257300"/>
                            <a:ext cx="1920240" cy="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418" name="Straight Connector 417"/>
                          <xdr:cNvCxnSpPr/>
                        </xdr:nvCxnSpPr>
                        <xdr:spPr>
                          <a:xfrm>
                            <a:off x="7871460" y="1196340"/>
                            <a:ext cx="0" cy="10668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419" name="Straight Connector 418"/>
                          <xdr:cNvCxnSpPr/>
                        </xdr:nvCxnSpPr>
                        <xdr:spPr>
                          <a:xfrm>
                            <a:off x="8656320" y="1196340"/>
                            <a:ext cx="0" cy="10668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420" name="Straight Connector 419"/>
                          <xdr:cNvCxnSpPr/>
                        </xdr:nvCxnSpPr>
                        <xdr:spPr>
                          <a:xfrm>
                            <a:off x="9037320" y="1196340"/>
                            <a:ext cx="0" cy="10668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421" name="Straight Connector 420"/>
                          <xdr:cNvCxnSpPr/>
                        </xdr:nvCxnSpPr>
                        <xdr:spPr>
                          <a:xfrm>
                            <a:off x="7444740" y="1203960"/>
                            <a:ext cx="0" cy="10668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</xdr:grpSp>
                <xdr:grpSp>
                  <xdr:nvGrpSpPr>
                    <xdr:cNvPr id="405" name="Group 404"/>
                    <xdr:cNvGrpSpPr/>
                  </xdr:nvGrpSpPr>
                  <xdr:grpSpPr>
                    <a:xfrm>
                      <a:off x="13211175" y="2255395"/>
                      <a:ext cx="3381375" cy="217040"/>
                      <a:chOff x="13211175" y="2255395"/>
                      <a:chExt cx="3381375" cy="217040"/>
                    </a:xfrm>
                  </xdr:grpSpPr>
                  <xdr:cxnSp macro="">
                    <xdr:nvCxnSpPr>
                      <xdr:cNvPr id="406" name="Straight Connector 405"/>
                      <xdr:cNvCxnSpPr/>
                    </xdr:nvCxnSpPr>
                    <xdr:spPr>
                      <a:xfrm flipV="1">
                        <a:off x="13820777" y="2266950"/>
                        <a:ext cx="304798" cy="205485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accent1"/>
                      </a:lnRef>
                      <a:fillRef idx="0">
                        <a:schemeClr val="accent1"/>
                      </a:fillRef>
                      <a:effectRef idx="1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07" name="Straight Connector 406"/>
                      <xdr:cNvCxnSpPr/>
                    </xdr:nvCxnSpPr>
                    <xdr:spPr>
                      <a:xfrm flipH="1" flipV="1">
                        <a:off x="15670659" y="2255395"/>
                        <a:ext cx="312291" cy="173480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accent1"/>
                      </a:lnRef>
                      <a:fillRef idx="0">
                        <a:schemeClr val="accent1"/>
                      </a:fillRef>
                      <a:effectRef idx="1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08" name="Straight Connector 407"/>
                      <xdr:cNvCxnSpPr/>
                    </xdr:nvCxnSpPr>
                    <xdr:spPr>
                      <a:xfrm>
                        <a:off x="15973425" y="2428875"/>
                        <a:ext cx="619125" cy="0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accent1"/>
                      </a:lnRef>
                      <a:fillRef idx="0">
                        <a:schemeClr val="accent1"/>
                      </a:fillRef>
                      <a:effectRef idx="1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09" name="Straight Connector 408"/>
                      <xdr:cNvCxnSpPr/>
                    </xdr:nvCxnSpPr>
                    <xdr:spPr>
                      <a:xfrm>
                        <a:off x="13211175" y="2466975"/>
                        <a:ext cx="619125" cy="0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accent1"/>
                      </a:lnRef>
                      <a:fillRef idx="0">
                        <a:schemeClr val="accent1"/>
                      </a:fillRef>
                      <a:effectRef idx="1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</xdr:grpSp>
            <xdr:sp macro="" textlink="">
              <xdr:nvSpPr>
                <xdr:cNvPr id="401" name="Rectangle 400"/>
                <xdr:cNvSpPr/>
              </xdr:nvSpPr>
              <xdr:spPr>
                <a:xfrm>
                  <a:off x="15440025" y="2238375"/>
                  <a:ext cx="194712" cy="1027582"/>
                </a:xfrm>
                <a:prstGeom prst="rect">
                  <a:avLst/>
                </a:prstGeom>
                <a:pattFill prst="lgConfetti">
                  <a:fgClr>
                    <a:schemeClr val="accent1"/>
                  </a:fgClr>
                  <a:bgClr>
                    <a:schemeClr val="bg1"/>
                  </a:bgClr>
                </a:patt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</xdr:grpSp>
          <xdr:grpSp>
            <xdr:nvGrpSpPr>
              <xdr:cNvPr id="337" name="Group 336"/>
              <xdr:cNvGrpSpPr/>
            </xdr:nvGrpSpPr>
            <xdr:grpSpPr>
              <a:xfrm>
                <a:off x="14292344" y="2228850"/>
                <a:ext cx="176131" cy="902534"/>
                <a:chOff x="15750049" y="762000"/>
                <a:chExt cx="217239" cy="902534"/>
              </a:xfrm>
            </xdr:grpSpPr>
            <xdr:grpSp>
              <xdr:nvGrpSpPr>
                <xdr:cNvPr id="380" name="Group 379"/>
                <xdr:cNvGrpSpPr/>
              </xdr:nvGrpSpPr>
              <xdr:grpSpPr>
                <a:xfrm>
                  <a:off x="15751624" y="762000"/>
                  <a:ext cx="205484" cy="466355"/>
                  <a:chOff x="15750717" y="762000"/>
                  <a:chExt cx="276993" cy="466355"/>
                </a:xfrm>
              </xdr:grpSpPr>
              <xdr:grpSp>
                <xdr:nvGrpSpPr>
                  <xdr:cNvPr id="390" name="Group 389"/>
                  <xdr:cNvGrpSpPr/>
                </xdr:nvGrpSpPr>
                <xdr:grpSpPr>
                  <a:xfrm>
                    <a:off x="15750717" y="762000"/>
                    <a:ext cx="251285" cy="219076"/>
                    <a:chOff x="16181234" y="1245676"/>
                    <a:chExt cx="763742" cy="268799"/>
                  </a:xfrm>
                </xdr:grpSpPr>
                <xdr:sp macro="" textlink="">
                  <xdr:nvSpPr>
                    <xdr:cNvPr id="396" name="Freeform 395"/>
                    <xdr:cNvSpPr/>
                  </xdr:nvSpPr>
                  <xdr:spPr>
                    <a:xfrm>
                      <a:off x="16192607" y="1245676"/>
                      <a:ext cx="282045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97" name="Freeform 396"/>
                    <xdr:cNvSpPr/>
                  </xdr:nvSpPr>
                  <xdr:spPr>
                    <a:xfrm>
                      <a:off x="16468832" y="1285874"/>
                      <a:ext cx="447568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98" name="Freeform 397"/>
                    <xdr:cNvSpPr/>
                  </xdr:nvSpPr>
                  <xdr:spPr>
                    <a:xfrm>
                      <a:off x="16181234" y="1390650"/>
                      <a:ext cx="495193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99" name="Freeform 398"/>
                    <xdr:cNvSpPr/>
                  </xdr:nvSpPr>
                  <xdr:spPr>
                    <a:xfrm>
                      <a:off x="16735426" y="1409700"/>
                      <a:ext cx="209550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  <xdr:grpSp>
                <xdr:nvGrpSpPr>
                  <xdr:cNvPr id="391" name="Group 390"/>
                  <xdr:cNvGrpSpPr/>
                </xdr:nvGrpSpPr>
                <xdr:grpSpPr>
                  <a:xfrm rot="10988237">
                    <a:off x="15753499" y="1007713"/>
                    <a:ext cx="274211" cy="220642"/>
                    <a:chOff x="16259282" y="1243756"/>
                    <a:chExt cx="833424" cy="270719"/>
                  </a:xfrm>
                </xdr:grpSpPr>
                <xdr:sp macro="" textlink="">
                  <xdr:nvSpPr>
                    <xdr:cNvPr id="392" name="Freeform 391"/>
                    <xdr:cNvSpPr/>
                  </xdr:nvSpPr>
                  <xdr:spPr>
                    <a:xfrm>
                      <a:off x="16297306" y="1243756"/>
                      <a:ext cx="282048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93" name="Freeform 392"/>
                    <xdr:cNvSpPr/>
                  </xdr:nvSpPr>
                  <xdr:spPr>
                    <a:xfrm>
                      <a:off x="16616558" y="1283315"/>
                      <a:ext cx="447570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94" name="Freeform 393"/>
                    <xdr:cNvSpPr/>
                  </xdr:nvSpPr>
                  <xdr:spPr>
                    <a:xfrm>
                      <a:off x="16259282" y="1390650"/>
                      <a:ext cx="495193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95" name="Freeform 394"/>
                    <xdr:cNvSpPr/>
                  </xdr:nvSpPr>
                  <xdr:spPr>
                    <a:xfrm>
                      <a:off x="16883154" y="1407141"/>
                      <a:ext cx="209552" cy="10477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</xdr:grpSp>
            <xdr:grpSp>
              <xdr:nvGrpSpPr>
                <xdr:cNvPr id="381" name="Group 380"/>
                <xdr:cNvGrpSpPr/>
              </xdr:nvGrpSpPr>
              <xdr:grpSpPr>
                <a:xfrm rot="10534770">
                  <a:off x="15750049" y="1192751"/>
                  <a:ext cx="217239" cy="471783"/>
                  <a:chOff x="15852750" y="897821"/>
                  <a:chExt cx="263635" cy="335036"/>
                </a:xfrm>
              </xdr:grpSpPr>
              <xdr:grpSp>
                <xdr:nvGrpSpPr>
                  <xdr:cNvPr id="382" name="Group 381"/>
                  <xdr:cNvGrpSpPr/>
                </xdr:nvGrpSpPr>
                <xdr:grpSpPr>
                  <a:xfrm>
                    <a:off x="15861984" y="897821"/>
                    <a:ext cx="248654" cy="101961"/>
                    <a:chOff x="16519472" y="1412319"/>
                    <a:chExt cx="755748" cy="125102"/>
                  </a:xfrm>
                </xdr:grpSpPr>
                <xdr:sp macro="" textlink="">
                  <xdr:nvSpPr>
                    <xdr:cNvPr id="388" name="Freeform 387"/>
                    <xdr:cNvSpPr/>
                  </xdr:nvSpPr>
                  <xdr:spPr>
                    <a:xfrm>
                      <a:off x="16519472" y="1412319"/>
                      <a:ext cx="495194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89" name="Freeform 388"/>
                    <xdr:cNvSpPr/>
                  </xdr:nvSpPr>
                  <xdr:spPr>
                    <a:xfrm>
                      <a:off x="17065672" y="1432646"/>
                      <a:ext cx="209548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  <xdr:grpSp>
                <xdr:nvGrpSpPr>
                  <xdr:cNvPr id="383" name="Group 382"/>
                  <xdr:cNvGrpSpPr/>
                </xdr:nvGrpSpPr>
                <xdr:grpSpPr>
                  <a:xfrm rot="10988237">
                    <a:off x="15852750" y="1013781"/>
                    <a:ext cx="263635" cy="219076"/>
                    <a:chOff x="15989286" y="1244560"/>
                    <a:chExt cx="801278" cy="268799"/>
                  </a:xfrm>
                </xdr:grpSpPr>
                <xdr:sp macro="" textlink="">
                  <xdr:nvSpPr>
                    <xdr:cNvPr id="384" name="Freeform 383"/>
                    <xdr:cNvSpPr/>
                  </xdr:nvSpPr>
                  <xdr:spPr>
                    <a:xfrm>
                      <a:off x="15996524" y="1244560"/>
                      <a:ext cx="282047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85" name="Freeform 384"/>
                    <xdr:cNvSpPr/>
                  </xdr:nvSpPr>
                  <xdr:spPr>
                    <a:xfrm>
                      <a:off x="16342995" y="1285130"/>
                      <a:ext cx="447569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86" name="Freeform 385"/>
                    <xdr:cNvSpPr/>
                  </xdr:nvSpPr>
                  <xdr:spPr>
                    <a:xfrm>
                      <a:off x="15989286" y="1389162"/>
                      <a:ext cx="495195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87" name="Freeform 386"/>
                    <xdr:cNvSpPr/>
                  </xdr:nvSpPr>
                  <xdr:spPr>
                    <a:xfrm>
                      <a:off x="16535678" y="1408584"/>
                      <a:ext cx="209550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</xdr:grpSp>
          </xdr:grpSp>
          <xdr:grpSp>
            <xdr:nvGrpSpPr>
              <xdr:cNvPr id="338" name="Group 337"/>
              <xdr:cNvGrpSpPr/>
            </xdr:nvGrpSpPr>
            <xdr:grpSpPr>
              <a:xfrm rot="16200000">
                <a:off x="14742903" y="2617578"/>
                <a:ext cx="219075" cy="1118017"/>
                <a:chOff x="15750049" y="762000"/>
                <a:chExt cx="217239" cy="902534"/>
              </a:xfrm>
            </xdr:grpSpPr>
            <xdr:grpSp>
              <xdr:nvGrpSpPr>
                <xdr:cNvPr id="360" name="Group 359"/>
                <xdr:cNvGrpSpPr/>
              </xdr:nvGrpSpPr>
              <xdr:grpSpPr>
                <a:xfrm>
                  <a:off x="15751624" y="762000"/>
                  <a:ext cx="205484" cy="466355"/>
                  <a:chOff x="15750717" y="762000"/>
                  <a:chExt cx="276993" cy="466355"/>
                </a:xfrm>
              </xdr:grpSpPr>
              <xdr:grpSp>
                <xdr:nvGrpSpPr>
                  <xdr:cNvPr id="370" name="Group 369"/>
                  <xdr:cNvGrpSpPr/>
                </xdr:nvGrpSpPr>
                <xdr:grpSpPr>
                  <a:xfrm>
                    <a:off x="15750717" y="762000"/>
                    <a:ext cx="251285" cy="219076"/>
                    <a:chOff x="16181234" y="1245676"/>
                    <a:chExt cx="763742" cy="268799"/>
                  </a:xfrm>
                </xdr:grpSpPr>
                <xdr:sp macro="" textlink="">
                  <xdr:nvSpPr>
                    <xdr:cNvPr id="376" name="Freeform 375"/>
                    <xdr:cNvSpPr/>
                  </xdr:nvSpPr>
                  <xdr:spPr>
                    <a:xfrm>
                      <a:off x="16192607" y="1245676"/>
                      <a:ext cx="282045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77" name="Freeform 376"/>
                    <xdr:cNvSpPr/>
                  </xdr:nvSpPr>
                  <xdr:spPr>
                    <a:xfrm>
                      <a:off x="16468832" y="1285874"/>
                      <a:ext cx="447568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78" name="Freeform 377"/>
                    <xdr:cNvSpPr/>
                  </xdr:nvSpPr>
                  <xdr:spPr>
                    <a:xfrm>
                      <a:off x="16181234" y="1390650"/>
                      <a:ext cx="495193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79" name="Freeform 378"/>
                    <xdr:cNvSpPr/>
                  </xdr:nvSpPr>
                  <xdr:spPr>
                    <a:xfrm>
                      <a:off x="16735426" y="1409700"/>
                      <a:ext cx="209550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  <xdr:grpSp>
                <xdr:nvGrpSpPr>
                  <xdr:cNvPr id="371" name="Group 370"/>
                  <xdr:cNvGrpSpPr/>
                </xdr:nvGrpSpPr>
                <xdr:grpSpPr>
                  <a:xfrm rot="10988237">
                    <a:off x="15753499" y="1007713"/>
                    <a:ext cx="274211" cy="220642"/>
                    <a:chOff x="16259282" y="1243756"/>
                    <a:chExt cx="833424" cy="270719"/>
                  </a:xfrm>
                </xdr:grpSpPr>
                <xdr:sp macro="" textlink="">
                  <xdr:nvSpPr>
                    <xdr:cNvPr id="372" name="Freeform 371"/>
                    <xdr:cNvSpPr/>
                  </xdr:nvSpPr>
                  <xdr:spPr>
                    <a:xfrm>
                      <a:off x="16297306" y="1243756"/>
                      <a:ext cx="282048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73" name="Freeform 372"/>
                    <xdr:cNvSpPr/>
                  </xdr:nvSpPr>
                  <xdr:spPr>
                    <a:xfrm>
                      <a:off x="16616558" y="1283315"/>
                      <a:ext cx="447570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74" name="Freeform 373"/>
                    <xdr:cNvSpPr/>
                  </xdr:nvSpPr>
                  <xdr:spPr>
                    <a:xfrm>
                      <a:off x="16259282" y="1390650"/>
                      <a:ext cx="495193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75" name="Freeform 374"/>
                    <xdr:cNvSpPr/>
                  </xdr:nvSpPr>
                  <xdr:spPr>
                    <a:xfrm>
                      <a:off x="16883154" y="1407141"/>
                      <a:ext cx="209552" cy="10477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</xdr:grpSp>
            <xdr:grpSp>
              <xdr:nvGrpSpPr>
                <xdr:cNvPr id="361" name="Group 360"/>
                <xdr:cNvGrpSpPr/>
              </xdr:nvGrpSpPr>
              <xdr:grpSpPr>
                <a:xfrm rot="10534770">
                  <a:off x="15750049" y="1192751"/>
                  <a:ext cx="217239" cy="471783"/>
                  <a:chOff x="15852750" y="897821"/>
                  <a:chExt cx="263635" cy="335036"/>
                </a:xfrm>
              </xdr:grpSpPr>
              <xdr:grpSp>
                <xdr:nvGrpSpPr>
                  <xdr:cNvPr id="362" name="Group 361"/>
                  <xdr:cNvGrpSpPr/>
                </xdr:nvGrpSpPr>
                <xdr:grpSpPr>
                  <a:xfrm>
                    <a:off x="15861984" y="897821"/>
                    <a:ext cx="248654" cy="101961"/>
                    <a:chOff x="16519472" y="1412319"/>
                    <a:chExt cx="755748" cy="125102"/>
                  </a:xfrm>
                </xdr:grpSpPr>
                <xdr:sp macro="" textlink="">
                  <xdr:nvSpPr>
                    <xdr:cNvPr id="368" name="Freeform 367"/>
                    <xdr:cNvSpPr/>
                  </xdr:nvSpPr>
                  <xdr:spPr>
                    <a:xfrm>
                      <a:off x="16519472" y="1412319"/>
                      <a:ext cx="495194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69" name="Freeform 368"/>
                    <xdr:cNvSpPr/>
                  </xdr:nvSpPr>
                  <xdr:spPr>
                    <a:xfrm>
                      <a:off x="17065672" y="1432646"/>
                      <a:ext cx="209548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  <xdr:grpSp>
                <xdr:nvGrpSpPr>
                  <xdr:cNvPr id="363" name="Group 362"/>
                  <xdr:cNvGrpSpPr/>
                </xdr:nvGrpSpPr>
                <xdr:grpSpPr>
                  <a:xfrm rot="10988237">
                    <a:off x="15852750" y="1013781"/>
                    <a:ext cx="263635" cy="219076"/>
                    <a:chOff x="15989286" y="1244560"/>
                    <a:chExt cx="801278" cy="268799"/>
                  </a:xfrm>
                </xdr:grpSpPr>
                <xdr:sp macro="" textlink="">
                  <xdr:nvSpPr>
                    <xdr:cNvPr id="364" name="Freeform 363"/>
                    <xdr:cNvSpPr/>
                  </xdr:nvSpPr>
                  <xdr:spPr>
                    <a:xfrm>
                      <a:off x="15996524" y="1244560"/>
                      <a:ext cx="282047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65" name="Freeform 364"/>
                    <xdr:cNvSpPr/>
                  </xdr:nvSpPr>
                  <xdr:spPr>
                    <a:xfrm>
                      <a:off x="16342995" y="1285130"/>
                      <a:ext cx="447569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66" name="Freeform 365"/>
                    <xdr:cNvSpPr/>
                  </xdr:nvSpPr>
                  <xdr:spPr>
                    <a:xfrm>
                      <a:off x="15989286" y="1389162"/>
                      <a:ext cx="495195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67" name="Freeform 366"/>
                    <xdr:cNvSpPr/>
                  </xdr:nvSpPr>
                  <xdr:spPr>
                    <a:xfrm>
                      <a:off x="16535678" y="1408584"/>
                      <a:ext cx="209550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</xdr:grpSp>
          </xdr:grpSp>
          <xdr:grpSp>
            <xdr:nvGrpSpPr>
              <xdr:cNvPr id="339" name="Group 338"/>
              <xdr:cNvGrpSpPr/>
            </xdr:nvGrpSpPr>
            <xdr:grpSpPr>
              <a:xfrm>
                <a:off x="15240000" y="2228850"/>
                <a:ext cx="176131" cy="902534"/>
                <a:chOff x="15750049" y="762000"/>
                <a:chExt cx="217239" cy="902534"/>
              </a:xfrm>
            </xdr:grpSpPr>
            <xdr:grpSp>
              <xdr:nvGrpSpPr>
                <xdr:cNvPr id="340" name="Group 339"/>
                <xdr:cNvGrpSpPr/>
              </xdr:nvGrpSpPr>
              <xdr:grpSpPr>
                <a:xfrm>
                  <a:off x="15751624" y="762000"/>
                  <a:ext cx="205484" cy="466355"/>
                  <a:chOff x="15750717" y="762000"/>
                  <a:chExt cx="276993" cy="466355"/>
                </a:xfrm>
              </xdr:grpSpPr>
              <xdr:grpSp>
                <xdr:nvGrpSpPr>
                  <xdr:cNvPr id="350" name="Group 349"/>
                  <xdr:cNvGrpSpPr/>
                </xdr:nvGrpSpPr>
                <xdr:grpSpPr>
                  <a:xfrm>
                    <a:off x="15750717" y="762000"/>
                    <a:ext cx="251285" cy="219076"/>
                    <a:chOff x="16181234" y="1245676"/>
                    <a:chExt cx="763742" cy="268799"/>
                  </a:xfrm>
                </xdr:grpSpPr>
                <xdr:sp macro="" textlink="">
                  <xdr:nvSpPr>
                    <xdr:cNvPr id="356" name="Freeform 355"/>
                    <xdr:cNvSpPr/>
                  </xdr:nvSpPr>
                  <xdr:spPr>
                    <a:xfrm>
                      <a:off x="16192607" y="1245676"/>
                      <a:ext cx="282045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57" name="Freeform 356"/>
                    <xdr:cNvSpPr/>
                  </xdr:nvSpPr>
                  <xdr:spPr>
                    <a:xfrm>
                      <a:off x="16468832" y="1285874"/>
                      <a:ext cx="447568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58" name="Freeform 357"/>
                    <xdr:cNvSpPr/>
                  </xdr:nvSpPr>
                  <xdr:spPr>
                    <a:xfrm>
                      <a:off x="16181234" y="1390650"/>
                      <a:ext cx="495193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59" name="Freeform 358"/>
                    <xdr:cNvSpPr/>
                  </xdr:nvSpPr>
                  <xdr:spPr>
                    <a:xfrm>
                      <a:off x="16735426" y="1409700"/>
                      <a:ext cx="209550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  <xdr:grpSp>
                <xdr:nvGrpSpPr>
                  <xdr:cNvPr id="351" name="Group 350"/>
                  <xdr:cNvGrpSpPr/>
                </xdr:nvGrpSpPr>
                <xdr:grpSpPr>
                  <a:xfrm rot="10988237">
                    <a:off x="15753499" y="1007713"/>
                    <a:ext cx="274211" cy="220642"/>
                    <a:chOff x="16259282" y="1243756"/>
                    <a:chExt cx="833424" cy="270719"/>
                  </a:xfrm>
                </xdr:grpSpPr>
                <xdr:sp macro="" textlink="">
                  <xdr:nvSpPr>
                    <xdr:cNvPr id="352" name="Freeform 351"/>
                    <xdr:cNvSpPr/>
                  </xdr:nvSpPr>
                  <xdr:spPr>
                    <a:xfrm>
                      <a:off x="16297306" y="1243756"/>
                      <a:ext cx="282048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53" name="Freeform 352"/>
                    <xdr:cNvSpPr/>
                  </xdr:nvSpPr>
                  <xdr:spPr>
                    <a:xfrm>
                      <a:off x="16616558" y="1283315"/>
                      <a:ext cx="447570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54" name="Freeform 353"/>
                    <xdr:cNvSpPr/>
                  </xdr:nvSpPr>
                  <xdr:spPr>
                    <a:xfrm>
                      <a:off x="16259282" y="1390650"/>
                      <a:ext cx="495193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55" name="Freeform 354"/>
                    <xdr:cNvSpPr/>
                  </xdr:nvSpPr>
                  <xdr:spPr>
                    <a:xfrm>
                      <a:off x="16883154" y="1407141"/>
                      <a:ext cx="209552" cy="10477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</xdr:grpSp>
            <xdr:grpSp>
              <xdr:nvGrpSpPr>
                <xdr:cNvPr id="341" name="Group 340"/>
                <xdr:cNvGrpSpPr/>
              </xdr:nvGrpSpPr>
              <xdr:grpSpPr>
                <a:xfrm rot="10534770">
                  <a:off x="15750049" y="1192751"/>
                  <a:ext cx="217239" cy="471783"/>
                  <a:chOff x="15852750" y="897821"/>
                  <a:chExt cx="263635" cy="335036"/>
                </a:xfrm>
              </xdr:grpSpPr>
              <xdr:grpSp>
                <xdr:nvGrpSpPr>
                  <xdr:cNvPr id="342" name="Group 341"/>
                  <xdr:cNvGrpSpPr/>
                </xdr:nvGrpSpPr>
                <xdr:grpSpPr>
                  <a:xfrm>
                    <a:off x="15861984" y="897821"/>
                    <a:ext cx="248654" cy="101961"/>
                    <a:chOff x="16519472" y="1412319"/>
                    <a:chExt cx="755748" cy="125102"/>
                  </a:xfrm>
                </xdr:grpSpPr>
                <xdr:sp macro="" textlink="">
                  <xdr:nvSpPr>
                    <xdr:cNvPr id="348" name="Freeform 347"/>
                    <xdr:cNvSpPr/>
                  </xdr:nvSpPr>
                  <xdr:spPr>
                    <a:xfrm>
                      <a:off x="16519472" y="1412319"/>
                      <a:ext cx="495194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49" name="Freeform 348"/>
                    <xdr:cNvSpPr/>
                  </xdr:nvSpPr>
                  <xdr:spPr>
                    <a:xfrm>
                      <a:off x="17065672" y="1432646"/>
                      <a:ext cx="209548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  <xdr:grpSp>
                <xdr:nvGrpSpPr>
                  <xdr:cNvPr id="343" name="Group 342"/>
                  <xdr:cNvGrpSpPr/>
                </xdr:nvGrpSpPr>
                <xdr:grpSpPr>
                  <a:xfrm rot="10988237">
                    <a:off x="15852750" y="1013781"/>
                    <a:ext cx="263635" cy="219076"/>
                    <a:chOff x="15989286" y="1244560"/>
                    <a:chExt cx="801278" cy="268799"/>
                  </a:xfrm>
                </xdr:grpSpPr>
                <xdr:sp macro="" textlink="">
                  <xdr:nvSpPr>
                    <xdr:cNvPr id="344" name="Freeform 343"/>
                    <xdr:cNvSpPr/>
                  </xdr:nvSpPr>
                  <xdr:spPr>
                    <a:xfrm>
                      <a:off x="15996524" y="1244560"/>
                      <a:ext cx="282047" cy="128836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45" name="Freeform 344"/>
                    <xdr:cNvSpPr/>
                  </xdr:nvSpPr>
                  <xdr:spPr>
                    <a:xfrm>
                      <a:off x="16342995" y="1285130"/>
                      <a:ext cx="447569" cy="107687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46" name="Freeform 345"/>
                    <xdr:cNvSpPr/>
                  </xdr:nvSpPr>
                  <xdr:spPr>
                    <a:xfrm>
                      <a:off x="15989286" y="1389162"/>
                      <a:ext cx="495195" cy="12382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sp macro="" textlink="">
                  <xdr:nvSpPr>
                    <xdr:cNvPr id="347" name="Freeform 346"/>
                    <xdr:cNvSpPr/>
                  </xdr:nvSpPr>
                  <xdr:spPr>
                    <a:xfrm>
                      <a:off x="16535678" y="1408584"/>
                      <a:ext cx="209550" cy="104775"/>
                    </a:xfrm>
                    <a:custGeom>
                      <a:avLst/>
                      <a:gdLst>
                        <a:gd name="connsiteX0" fmla="*/ 9418 w 282045"/>
                        <a:gd name="connsiteY0" fmla="*/ 2099 h 128836"/>
                        <a:gd name="connsiteX1" fmla="*/ 37993 w 282045"/>
                        <a:gd name="connsiteY1" fmla="*/ 78299 h 128836"/>
                        <a:gd name="connsiteX2" fmla="*/ 47518 w 282045"/>
                        <a:gd name="connsiteY2" fmla="*/ 116399 h 128836"/>
                        <a:gd name="connsiteX3" fmla="*/ 76093 w 282045"/>
                        <a:gd name="connsiteY3" fmla="*/ 125924 h 128836"/>
                        <a:gd name="connsiteX4" fmla="*/ 276118 w 282045"/>
                        <a:gd name="connsiteY4" fmla="*/ 116399 h 128836"/>
                        <a:gd name="connsiteX5" fmla="*/ 257068 w 282045"/>
                        <a:gd name="connsiteY5" fmla="*/ 59249 h 128836"/>
                        <a:gd name="connsiteX6" fmla="*/ 218968 w 282045"/>
                        <a:gd name="connsiteY6" fmla="*/ 21149 h 128836"/>
                        <a:gd name="connsiteX7" fmla="*/ 9418 w 282045"/>
                        <a:gd name="connsiteY7" fmla="*/ 2099 h 128836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282045" h="128836">
                          <a:moveTo>
                            <a:pt x="9418" y="2099"/>
                          </a:moveTo>
                          <a:cubicBezTo>
                            <a:pt x="-20744" y="11624"/>
                            <a:pt x="30527" y="52168"/>
                            <a:pt x="37993" y="78299"/>
                          </a:cubicBezTo>
                          <a:cubicBezTo>
                            <a:pt x="41589" y="90886"/>
                            <a:pt x="39340" y="106177"/>
                            <a:pt x="47518" y="116399"/>
                          </a:cubicBezTo>
                          <a:cubicBezTo>
                            <a:pt x="53790" y="124239"/>
                            <a:pt x="66568" y="122749"/>
                            <a:pt x="76093" y="125924"/>
                          </a:cubicBezTo>
                          <a:cubicBezTo>
                            <a:pt x="142768" y="122749"/>
                            <a:pt x="213483" y="139475"/>
                            <a:pt x="276118" y="116399"/>
                          </a:cubicBezTo>
                          <a:cubicBezTo>
                            <a:pt x="294960" y="109457"/>
                            <a:pt x="263418" y="78299"/>
                            <a:pt x="257068" y="59249"/>
                          </a:cubicBezTo>
                          <a:cubicBezTo>
                            <a:pt x="248103" y="32355"/>
                            <a:pt x="253333" y="22643"/>
                            <a:pt x="218968" y="21149"/>
                          </a:cubicBezTo>
                          <a:cubicBezTo>
                            <a:pt x="155528" y="18391"/>
                            <a:pt x="39580" y="-7426"/>
                            <a:pt x="9418" y="2099"/>
                          </a:cubicBezTo>
                          <a:close/>
                        </a:path>
                      </a:pathLst>
                    </a:custGeom>
                    <a:no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</xdr:grpSp>
          </xdr:grpSp>
        </xdr:grpSp>
        <xdr:grpSp>
          <xdr:nvGrpSpPr>
            <xdr:cNvPr id="322" name="Group 321"/>
            <xdr:cNvGrpSpPr/>
          </xdr:nvGrpSpPr>
          <xdr:grpSpPr>
            <a:xfrm>
              <a:off x="13211175" y="2428875"/>
              <a:ext cx="504825" cy="95250"/>
              <a:chOff x="12544425" y="2914650"/>
              <a:chExt cx="548640" cy="116840"/>
            </a:xfrm>
          </xdr:grpSpPr>
          <xdr:cxnSp macro="">
            <xdr:nvCxnSpPr>
              <xdr:cNvPr id="330" name="Straight Connector 329"/>
              <xdr:cNvCxnSpPr/>
            </xdr:nvCxnSpPr>
            <xdr:spPr>
              <a:xfrm flipH="1">
                <a:off x="12544425" y="2914650"/>
                <a:ext cx="14732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1" name="Straight Connector 330"/>
              <xdr:cNvCxnSpPr/>
            </xdr:nvCxnSpPr>
            <xdr:spPr>
              <a:xfrm>
                <a:off x="12691745" y="2914650"/>
                <a:ext cx="21717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2" name="Straight Connector 331"/>
              <xdr:cNvCxnSpPr/>
            </xdr:nvCxnSpPr>
            <xdr:spPr>
              <a:xfrm>
                <a:off x="12783820" y="2914650"/>
                <a:ext cx="21717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3" name="Straight Connector 332"/>
              <xdr:cNvCxnSpPr/>
            </xdr:nvCxnSpPr>
            <xdr:spPr>
              <a:xfrm>
                <a:off x="12875895" y="2914650"/>
                <a:ext cx="21717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4" name="Straight Connector 333"/>
              <xdr:cNvCxnSpPr/>
            </xdr:nvCxnSpPr>
            <xdr:spPr>
              <a:xfrm flipH="1">
                <a:off x="12636500" y="2914650"/>
                <a:ext cx="14732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5" name="Straight Connector 334"/>
              <xdr:cNvCxnSpPr/>
            </xdr:nvCxnSpPr>
            <xdr:spPr>
              <a:xfrm flipH="1">
                <a:off x="12728575" y="2914650"/>
                <a:ext cx="14732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23" name="Group 322"/>
            <xdr:cNvGrpSpPr/>
          </xdr:nvGrpSpPr>
          <xdr:grpSpPr>
            <a:xfrm>
              <a:off x="16002000" y="2390775"/>
              <a:ext cx="504825" cy="95250"/>
              <a:chOff x="12544425" y="2914650"/>
              <a:chExt cx="548640" cy="116840"/>
            </a:xfrm>
          </xdr:grpSpPr>
          <xdr:cxnSp macro="">
            <xdr:nvCxnSpPr>
              <xdr:cNvPr id="324" name="Straight Connector 323"/>
              <xdr:cNvCxnSpPr/>
            </xdr:nvCxnSpPr>
            <xdr:spPr>
              <a:xfrm flipH="1">
                <a:off x="12544425" y="2914650"/>
                <a:ext cx="14732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5" name="Straight Connector 324"/>
              <xdr:cNvCxnSpPr/>
            </xdr:nvCxnSpPr>
            <xdr:spPr>
              <a:xfrm>
                <a:off x="12691745" y="2914650"/>
                <a:ext cx="21717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6" name="Straight Connector 325"/>
              <xdr:cNvCxnSpPr/>
            </xdr:nvCxnSpPr>
            <xdr:spPr>
              <a:xfrm>
                <a:off x="12783820" y="2914650"/>
                <a:ext cx="21717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7" name="Straight Connector 326"/>
              <xdr:cNvCxnSpPr/>
            </xdr:nvCxnSpPr>
            <xdr:spPr>
              <a:xfrm>
                <a:off x="12875895" y="2914650"/>
                <a:ext cx="21717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8" name="Straight Connector 327"/>
              <xdr:cNvCxnSpPr/>
            </xdr:nvCxnSpPr>
            <xdr:spPr>
              <a:xfrm flipH="1">
                <a:off x="12636500" y="2914650"/>
                <a:ext cx="14732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9" name="Straight Connector 328"/>
              <xdr:cNvCxnSpPr/>
            </xdr:nvCxnSpPr>
            <xdr:spPr>
              <a:xfrm flipH="1">
                <a:off x="12728575" y="2914650"/>
                <a:ext cx="147320" cy="11684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450" name="TextBox 449"/>
          <xdr:cNvSpPr txBox="1"/>
        </xdr:nvSpPr>
        <xdr:spPr>
          <a:xfrm>
            <a:off x="21764625" y="1419225"/>
            <a:ext cx="123825" cy="142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marL="0" indent="0" algn="ctr"/>
            <a:r>
              <a:rPr lang="en-US" sz="8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</a:t>
            </a:r>
          </a:p>
        </xdr:txBody>
      </xdr:sp>
    </xdr:grpSp>
    <xdr:clientData/>
  </xdr:twoCellAnchor>
  <xdr:twoCellAnchor>
    <xdr:from>
      <xdr:col>32</xdr:col>
      <xdr:colOff>800100</xdr:colOff>
      <xdr:row>3</xdr:row>
      <xdr:rowOff>9525</xdr:rowOff>
    </xdr:from>
    <xdr:to>
      <xdr:col>36</xdr:col>
      <xdr:colOff>485775</xdr:colOff>
      <xdr:row>3</xdr:row>
      <xdr:rowOff>190500</xdr:rowOff>
    </xdr:to>
    <xdr:cxnSp macro="">
      <xdr:nvCxnSpPr>
        <xdr:cNvPr id="27" name="Straight Arrow Connector 26"/>
        <xdr:cNvCxnSpPr/>
      </xdr:nvCxnSpPr>
      <xdr:spPr>
        <a:xfrm flipV="1">
          <a:off x="17002125" y="1057275"/>
          <a:ext cx="2419350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08"/>
  <sheetViews>
    <sheetView tabSelected="1" topLeftCell="G1" zoomScaleNormal="100" workbookViewId="0">
      <selection activeCell="AA9" sqref="AA9"/>
    </sheetView>
  </sheetViews>
  <sheetFormatPr defaultRowHeight="15" x14ac:dyDescent="0.25"/>
  <cols>
    <col min="1" max="1" width="5.28515625" customWidth="1"/>
    <col min="2" max="2" width="8" customWidth="1"/>
    <col min="4" max="4" width="6.140625" customWidth="1"/>
    <col min="5" max="5" width="6" customWidth="1"/>
    <col min="6" max="6" width="6.140625" customWidth="1"/>
    <col min="7" max="7" width="6.5703125" customWidth="1"/>
    <col min="8" max="8" width="6.42578125" customWidth="1"/>
    <col min="9" max="9" width="5" customWidth="1"/>
    <col min="10" max="10" width="8.5703125" customWidth="1"/>
    <col min="12" max="12" width="8.5703125" bestFit="1" customWidth="1"/>
    <col min="13" max="13" width="8" customWidth="1"/>
    <col min="14" max="14" width="8.28515625" bestFit="1" customWidth="1"/>
    <col min="15" max="15" width="6.42578125" bestFit="1" customWidth="1"/>
    <col min="16" max="16" width="7.42578125" customWidth="1"/>
    <col min="17" max="17" width="6.5703125" bestFit="1" customWidth="1"/>
    <col min="18" max="18" width="6.85546875" bestFit="1" customWidth="1"/>
    <col min="19" max="19" width="6.42578125" bestFit="1" customWidth="1"/>
    <col min="20" max="20" width="7" customWidth="1"/>
    <col min="21" max="21" width="6.5703125" customWidth="1"/>
    <col min="22" max="22" width="7.28515625" customWidth="1"/>
    <col min="23" max="24" width="7" customWidth="1"/>
    <col min="33" max="33" width="13.5703125" bestFit="1" customWidth="1"/>
    <col min="38" max="38" width="23.140625" customWidth="1"/>
    <col min="39" max="39" width="18.85546875" customWidth="1"/>
    <col min="40" max="40" width="27.5703125" customWidth="1"/>
  </cols>
  <sheetData>
    <row r="1" spans="1:40" s="21" customFormat="1" x14ac:dyDescent="0.25">
      <c r="A1" s="21" t="s">
        <v>57</v>
      </c>
      <c r="F1" s="22"/>
      <c r="Y1" s="76" t="s">
        <v>76</v>
      </c>
      <c r="Z1" s="77" t="s">
        <v>81</v>
      </c>
    </row>
    <row r="2" spans="1:40" s="25" customFormat="1" ht="38.25" x14ac:dyDescent="0.2">
      <c r="A2" s="24" t="s">
        <v>0</v>
      </c>
      <c r="B2" s="24" t="s">
        <v>1</v>
      </c>
      <c r="C2" s="24" t="s">
        <v>10</v>
      </c>
      <c r="D2" s="23" t="s">
        <v>54</v>
      </c>
      <c r="E2" s="24" t="s">
        <v>2</v>
      </c>
      <c r="F2" s="24" t="s">
        <v>3</v>
      </c>
      <c r="G2" s="24" t="s">
        <v>4</v>
      </c>
      <c r="H2" s="24" t="s">
        <v>5</v>
      </c>
      <c r="I2" s="24" t="s">
        <v>6</v>
      </c>
      <c r="J2" s="24" t="s">
        <v>7</v>
      </c>
      <c r="K2" s="24" t="s">
        <v>8</v>
      </c>
      <c r="L2" s="24" t="s">
        <v>43</v>
      </c>
      <c r="M2" s="24" t="s">
        <v>42</v>
      </c>
      <c r="N2" s="24" t="s">
        <v>41</v>
      </c>
      <c r="O2" s="24" t="s">
        <v>40</v>
      </c>
      <c r="P2" s="24" t="s">
        <v>56</v>
      </c>
      <c r="Q2" s="24" t="s">
        <v>34</v>
      </c>
      <c r="R2" s="24" t="s">
        <v>35</v>
      </c>
      <c r="S2" s="24" t="s">
        <v>36</v>
      </c>
      <c r="T2" s="24" t="s">
        <v>37</v>
      </c>
      <c r="U2" s="24" t="s">
        <v>38</v>
      </c>
      <c r="V2" s="24" t="s">
        <v>9</v>
      </c>
      <c r="X2" s="59"/>
      <c r="Z2" s="82" t="s">
        <v>77</v>
      </c>
      <c r="AL2" s="86" t="s">
        <v>82</v>
      </c>
      <c r="AM2" s="86" t="s">
        <v>83</v>
      </c>
      <c r="AN2" s="86" t="s">
        <v>9</v>
      </c>
    </row>
    <row r="3" spans="1:40" ht="29.25" customHeight="1" x14ac:dyDescent="0.25">
      <c r="A3" s="79" t="s">
        <v>11</v>
      </c>
      <c r="B3" s="26" t="s">
        <v>52</v>
      </c>
      <c r="C3" s="46">
        <f>C4+2.5+2.5+3+2+4</f>
        <v>30</v>
      </c>
      <c r="D3" s="1">
        <f>0.67*24/12</f>
        <v>1.34</v>
      </c>
      <c r="E3" s="1">
        <f>(D3*C3)/1000</f>
        <v>4.02E-2</v>
      </c>
      <c r="F3" s="1">
        <v>1.7999999999999999E-2</v>
      </c>
      <c r="G3" s="53">
        <f>G11</f>
        <v>4.0000000000000001E-3</v>
      </c>
      <c r="H3" s="4">
        <v>0.35</v>
      </c>
      <c r="I3" s="2">
        <v>0</v>
      </c>
      <c r="J3" s="52">
        <v>0.18</v>
      </c>
      <c r="K3" s="8">
        <f>H3/J3</f>
        <v>1.9444444444444444</v>
      </c>
      <c r="L3" s="8">
        <f>H3*J3+I3*J3^2</f>
        <v>6.3E-2</v>
      </c>
      <c r="M3" s="8">
        <f>((1+I3^2)^0.5)*J3*2+H3</f>
        <v>0.71</v>
      </c>
      <c r="N3" s="8">
        <f>L3/M3</f>
        <v>8.873239436619719E-2</v>
      </c>
      <c r="O3" s="8">
        <f>(1/F3)*N3^(2/3)*G3^(1/2)</f>
        <v>0.69900286810118006</v>
      </c>
      <c r="P3" s="4">
        <f>O3/SQRT(9.81*J3)</f>
        <v>0.52602720010752246</v>
      </c>
      <c r="Q3" s="50">
        <f>(1/F3)*(L3)*(N3^(2/3))*((G3^(1/2)))</f>
        <v>4.4037180690374343E-2</v>
      </c>
      <c r="R3" s="51">
        <f>Q3-E3</f>
        <v>3.8371806903743436E-3</v>
      </c>
      <c r="S3" s="9">
        <v>0.2</v>
      </c>
      <c r="T3" s="9">
        <f>J3+S3</f>
        <v>0.38</v>
      </c>
      <c r="U3" s="9">
        <f>H3+2*(T3*I3)</f>
        <v>0.35</v>
      </c>
      <c r="V3" s="80" t="s">
        <v>51</v>
      </c>
      <c r="Z3" s="82" t="s">
        <v>78</v>
      </c>
      <c r="AL3" s="83" t="s">
        <v>84</v>
      </c>
      <c r="AM3" s="84" t="s">
        <v>85</v>
      </c>
      <c r="AN3" s="85" t="s">
        <v>86</v>
      </c>
    </row>
    <row r="4" spans="1:40" ht="27" customHeight="1" x14ac:dyDescent="0.25">
      <c r="A4" s="79"/>
      <c r="B4" s="26" t="s">
        <v>53</v>
      </c>
      <c r="C4" s="46">
        <f>4+4+3+5</f>
        <v>16</v>
      </c>
      <c r="D4" s="1">
        <f>0.67*24/12</f>
        <v>1.34</v>
      </c>
      <c r="E4" s="1">
        <f>(D4*C4)/1000</f>
        <v>2.1440000000000001E-2</v>
      </c>
      <c r="F4" s="1">
        <f>F3</f>
        <v>1.7999999999999999E-2</v>
      </c>
      <c r="G4" s="53">
        <f>G35</f>
        <v>4.4999999999999997E-3</v>
      </c>
      <c r="H4" s="1">
        <v>0.25</v>
      </c>
      <c r="I4" s="2">
        <v>0</v>
      </c>
      <c r="J4" s="52">
        <v>0.15</v>
      </c>
      <c r="K4" s="8">
        <f>H4/J4</f>
        <v>1.6666666666666667</v>
      </c>
      <c r="L4" s="8">
        <f>H4*J4+I4*J4^2</f>
        <v>3.7499999999999999E-2</v>
      </c>
      <c r="M4" s="8">
        <f>((1+I4^2)^0.5)*J4*2+H4</f>
        <v>0.55000000000000004</v>
      </c>
      <c r="N4" s="8">
        <f>L4/M4</f>
        <v>6.8181818181818177E-2</v>
      </c>
      <c r="O4" s="8">
        <f>(1/F4)*N4^(2/3)*G4^(1/2)</f>
        <v>0.62198436895858467</v>
      </c>
      <c r="P4" s="4">
        <f>O4/SQRT(9.81*J4)</f>
        <v>0.51274252458689995</v>
      </c>
      <c r="Q4" s="50">
        <f>(1/F4)*(L4)*(N4^(2/3))*((G4^(1/2)))</f>
        <v>2.3324413835946925E-2</v>
      </c>
      <c r="R4" s="51">
        <f>Q4-E4</f>
        <v>1.8844138359469242E-3</v>
      </c>
      <c r="S4" s="9">
        <v>0.2</v>
      </c>
      <c r="T4" s="9">
        <f>J4+S4</f>
        <v>0.35</v>
      </c>
      <c r="U4" s="9">
        <f>H4+2*(T4*I4)</f>
        <v>0.25</v>
      </c>
      <c r="V4" s="81"/>
      <c r="Z4" s="82" t="s">
        <v>91</v>
      </c>
      <c r="AL4" s="83" t="s">
        <v>87</v>
      </c>
      <c r="AM4" s="84" t="s">
        <v>88</v>
      </c>
      <c r="AN4" s="85"/>
    </row>
    <row r="5" spans="1:40" ht="25.5" x14ac:dyDescent="0.35">
      <c r="Z5" s="78" t="s">
        <v>79</v>
      </c>
      <c r="AL5" s="83" t="s">
        <v>89</v>
      </c>
      <c r="AM5" s="84" t="s">
        <v>90</v>
      </c>
      <c r="AN5" s="85"/>
    </row>
    <row r="6" spans="1:40" ht="18" x14ac:dyDescent="0.35">
      <c r="O6" s="19"/>
      <c r="Z6" s="78" t="s">
        <v>92</v>
      </c>
    </row>
    <row r="7" spans="1:40" x14ac:dyDescent="0.25">
      <c r="O7" s="19"/>
      <c r="Z7" s="78"/>
    </row>
    <row r="8" spans="1:40" x14ac:dyDescent="0.25">
      <c r="O8" s="19"/>
      <c r="Z8" s="78"/>
    </row>
    <row r="9" spans="1:40" s="12" customFormat="1" x14ac:dyDescent="0.25">
      <c r="A9" s="20" t="s">
        <v>80</v>
      </c>
      <c r="AB9"/>
      <c r="AC9"/>
      <c r="AD9"/>
      <c r="AE9">
        <v>0.5</v>
      </c>
      <c r="AF9"/>
      <c r="AG9"/>
      <c r="AH9"/>
      <c r="AI9"/>
      <c r="AJ9"/>
      <c r="AK9"/>
    </row>
    <row r="10" spans="1:40" ht="45" x14ac:dyDescent="0.25">
      <c r="A10" s="13" t="s">
        <v>12</v>
      </c>
      <c r="B10" s="13" t="s">
        <v>24</v>
      </c>
      <c r="C10" s="17" t="s">
        <v>25</v>
      </c>
      <c r="D10" s="18" t="s">
        <v>13</v>
      </c>
      <c r="E10" s="18" t="s">
        <v>6</v>
      </c>
      <c r="F10" s="17" t="s">
        <v>14</v>
      </c>
      <c r="G10" s="13" t="s">
        <v>15</v>
      </c>
      <c r="H10" s="17" t="s">
        <v>16</v>
      </c>
      <c r="I10" s="13" t="s">
        <v>58</v>
      </c>
      <c r="J10" s="17" t="s">
        <v>17</v>
      </c>
      <c r="K10" s="17" t="s">
        <v>18</v>
      </c>
      <c r="L10" s="17" t="s">
        <v>19</v>
      </c>
      <c r="M10" s="13" t="s">
        <v>20</v>
      </c>
      <c r="N10" s="13" t="s">
        <v>21</v>
      </c>
      <c r="O10" s="13" t="s">
        <v>39</v>
      </c>
      <c r="P10" s="17" t="s">
        <v>37</v>
      </c>
      <c r="Q10" s="17" t="s">
        <v>38</v>
      </c>
      <c r="R10" s="13" t="s">
        <v>32</v>
      </c>
      <c r="S10" s="13" t="s">
        <v>33</v>
      </c>
      <c r="T10" s="13" t="s">
        <v>26</v>
      </c>
      <c r="U10" s="13" t="s">
        <v>27</v>
      </c>
      <c r="V10" s="15" t="s">
        <v>28</v>
      </c>
      <c r="W10" s="15" t="s">
        <v>29</v>
      </c>
      <c r="X10" s="15" t="s">
        <v>30</v>
      </c>
      <c r="Y10" s="16" t="s">
        <v>9</v>
      </c>
      <c r="AC10" s="12"/>
      <c r="AD10" s="12"/>
      <c r="AE10" s="45">
        <f>V11</f>
        <v>0.3</v>
      </c>
      <c r="AF10" s="30">
        <f>S3</f>
        <v>0.2</v>
      </c>
      <c r="AG10" s="12"/>
      <c r="AH10" s="12"/>
      <c r="AI10" s="28" t="s">
        <v>44</v>
      </c>
      <c r="AJ10" s="29">
        <f>H3</f>
        <v>0.35</v>
      </c>
    </row>
    <row r="11" spans="1:40" x14ac:dyDescent="0.25">
      <c r="A11" s="2">
        <f>0</f>
        <v>0</v>
      </c>
      <c r="B11" s="3">
        <v>0</v>
      </c>
      <c r="C11" s="3">
        <v>1125.1310000000001</v>
      </c>
      <c r="D11" s="4">
        <f t="shared" ref="D11:F11" si="0">H3</f>
        <v>0.35</v>
      </c>
      <c r="E11" s="1">
        <f t="shared" si="0"/>
        <v>0</v>
      </c>
      <c r="F11" s="4">
        <f t="shared" si="0"/>
        <v>0.18</v>
      </c>
      <c r="G11" s="53">
        <v>4.0000000000000001E-3</v>
      </c>
      <c r="H11" s="1">
        <f>S3</f>
        <v>0.2</v>
      </c>
      <c r="I11" s="1"/>
      <c r="J11" s="49">
        <f>C11-0.2</f>
        <v>1124.931</v>
      </c>
      <c r="K11" s="5">
        <f>J11+F11</f>
        <v>1125.1110000000001</v>
      </c>
      <c r="L11" s="5">
        <f>K11+H11</f>
        <v>1125.3110000000001</v>
      </c>
      <c r="M11" s="47">
        <f>IF((C11&gt;J11),(C11-J11)+V11,0)</f>
        <v>0.50000000000004552</v>
      </c>
      <c r="N11" s="47">
        <f>IF((C11&lt;J11),ABS(C11-J11),0)+IF(L11&gt;C11,(L11-C11),0)</f>
        <v>0.18000000000006366</v>
      </c>
      <c r="O11" s="47">
        <v>0.4</v>
      </c>
      <c r="P11" s="47">
        <f>H11+F11</f>
        <v>0.38</v>
      </c>
      <c r="Q11" s="48">
        <f>D11+2*(P11*E11)+2*V11</f>
        <v>0.95</v>
      </c>
      <c r="R11" s="47">
        <f>((2*D11+2*Q11)/2)*M11</f>
        <v>0.65000000000005909</v>
      </c>
      <c r="S11" s="47">
        <f>(Q11+2*O11)*N11</f>
        <v>0.31500000000011141</v>
      </c>
      <c r="T11" s="47">
        <f>R11*A11</f>
        <v>0</v>
      </c>
      <c r="U11" s="47">
        <f>S11*A11</f>
        <v>0</v>
      </c>
      <c r="V11" s="43">
        <v>0.3</v>
      </c>
      <c r="W11" s="44">
        <f>D11+2*P11</f>
        <v>1.1099999999999999</v>
      </c>
      <c r="X11" s="44">
        <f>W11*V11*A11</f>
        <v>0</v>
      </c>
      <c r="Y11" s="1" t="s">
        <v>22</v>
      </c>
      <c r="AC11" s="12"/>
      <c r="AD11" s="12"/>
      <c r="AE11" s="27"/>
      <c r="AG11" s="12"/>
      <c r="AH11" s="12"/>
      <c r="AI11" s="28" t="s">
        <v>45</v>
      </c>
      <c r="AJ11" s="31">
        <f>AD15+2*(AF12+AF10)+2*AE10</f>
        <v>1.71</v>
      </c>
    </row>
    <row r="12" spans="1:40" x14ac:dyDescent="0.25">
      <c r="A12" s="2">
        <f>B12-B11</f>
        <v>5</v>
      </c>
      <c r="B12" s="2">
        <v>5</v>
      </c>
      <c r="C12" s="2">
        <v>1124.9949999999999</v>
      </c>
      <c r="D12" s="4">
        <f t="shared" ref="D12:H13" si="1">D11</f>
        <v>0.35</v>
      </c>
      <c r="E12" s="1">
        <f t="shared" si="1"/>
        <v>0</v>
      </c>
      <c r="F12" s="4">
        <f t="shared" si="1"/>
        <v>0.18</v>
      </c>
      <c r="G12" s="53">
        <f t="shared" si="1"/>
        <v>4.0000000000000001E-3</v>
      </c>
      <c r="H12" s="1">
        <f t="shared" si="1"/>
        <v>0.2</v>
      </c>
      <c r="I12" s="1">
        <v>1</v>
      </c>
      <c r="J12" s="5">
        <f>J11-$G$21*(B12-B11)-I11</f>
        <v>1124.9110000000001</v>
      </c>
      <c r="K12" s="5">
        <f t="shared" ref="K12" si="2">J12+F12</f>
        <v>1125.0910000000001</v>
      </c>
      <c r="L12" s="5">
        <f t="shared" ref="L12:L13" si="3">K12+H12</f>
        <v>1125.2910000000002</v>
      </c>
      <c r="M12" s="47">
        <f t="shared" ref="M12:M14" si="4">IF((C12&gt;J12),(C12-J12)+V12,0)</f>
        <v>0.38399999999983264</v>
      </c>
      <c r="N12" s="47">
        <f t="shared" ref="N12:N14" si="5">IF((C12&lt;J12),ABS(C12-J12),0)+IF(L12&gt;C12,(L12-C12),0)</f>
        <v>0.29600000000027649</v>
      </c>
      <c r="O12" s="47">
        <v>0.4</v>
      </c>
      <c r="P12" s="47">
        <f t="shared" ref="P12:P14" si="6">H12+F12</f>
        <v>0.38</v>
      </c>
      <c r="Q12" s="48">
        <f t="shared" ref="Q12:Q14" si="7">D12+2*(P12*E12)+2*V12</f>
        <v>0.95</v>
      </c>
      <c r="R12" s="47">
        <f t="shared" ref="R12:R14" si="8">((2*D12+2*Q12)/2)*M12</f>
        <v>0.49919999999978237</v>
      </c>
      <c r="S12" s="47">
        <f t="shared" ref="S12:S14" si="9">(Q12+2*O12)*N12</f>
        <v>0.51800000000048385</v>
      </c>
      <c r="T12" s="47">
        <f t="shared" ref="T12:T14" si="10">R12*A12</f>
        <v>2.495999999998912</v>
      </c>
      <c r="U12" s="47">
        <f t="shared" ref="U12:U14" si="11">S12*A12</f>
        <v>2.5900000000024193</v>
      </c>
      <c r="V12" s="43">
        <v>0.3</v>
      </c>
      <c r="W12" s="44">
        <f t="shared" ref="W12:W14" si="12">D12+2*P12</f>
        <v>1.1099999999999999</v>
      </c>
      <c r="X12" s="44">
        <f t="shared" ref="X12:X14" si="13">W12*V12*A12</f>
        <v>1.6649999999999998</v>
      </c>
      <c r="Y12" s="1"/>
      <c r="AB12" s="32"/>
      <c r="AC12" s="32"/>
      <c r="AD12" s="32"/>
      <c r="AE12" s="32"/>
      <c r="AF12" s="34">
        <f>J3</f>
        <v>0.18</v>
      </c>
      <c r="AG12" s="32"/>
      <c r="AH12" s="32"/>
      <c r="AI12" s="28" t="s">
        <v>46</v>
      </c>
      <c r="AJ12" s="33">
        <f>B35-B11</f>
        <v>110</v>
      </c>
      <c r="AK12" s="32"/>
    </row>
    <row r="13" spans="1:40" x14ac:dyDescent="0.25">
      <c r="A13" s="2">
        <f t="shared" ref="A13" si="14">B13-B12</f>
        <v>0</v>
      </c>
      <c r="B13" s="14">
        <f>B12</f>
        <v>5</v>
      </c>
      <c r="C13" s="5">
        <f>C12</f>
        <v>1124.9949999999999</v>
      </c>
      <c r="D13" s="4">
        <f t="shared" si="1"/>
        <v>0.35</v>
      </c>
      <c r="E13" s="2">
        <f t="shared" si="1"/>
        <v>0</v>
      </c>
      <c r="F13" s="4">
        <f t="shared" si="1"/>
        <v>0.18</v>
      </c>
      <c r="G13" s="53">
        <f t="shared" si="1"/>
        <v>4.0000000000000001E-3</v>
      </c>
      <c r="H13" s="11">
        <f t="shared" si="1"/>
        <v>0.2</v>
      </c>
      <c r="I13" s="2"/>
      <c r="J13" s="5">
        <f>J12-I12</f>
        <v>1123.9110000000001</v>
      </c>
      <c r="K13" s="5">
        <f>J13+F13</f>
        <v>1124.0910000000001</v>
      </c>
      <c r="L13" s="5">
        <f t="shared" si="3"/>
        <v>1124.2910000000002</v>
      </c>
      <c r="M13" s="47">
        <f t="shared" si="4"/>
        <v>1.3839999999998327</v>
      </c>
      <c r="N13" s="47">
        <f t="shared" si="5"/>
        <v>0</v>
      </c>
      <c r="O13" s="47">
        <v>0.4</v>
      </c>
      <c r="P13" s="47">
        <f t="shared" si="6"/>
        <v>0.38</v>
      </c>
      <c r="Q13" s="47">
        <f t="shared" si="7"/>
        <v>0.95</v>
      </c>
      <c r="R13" s="47">
        <f t="shared" si="8"/>
        <v>1.7991999999997823</v>
      </c>
      <c r="S13" s="47">
        <f t="shared" si="9"/>
        <v>0</v>
      </c>
      <c r="T13" s="47">
        <f t="shared" si="10"/>
        <v>0</v>
      </c>
      <c r="U13" s="47">
        <f t="shared" si="11"/>
        <v>0</v>
      </c>
      <c r="V13" s="43">
        <v>0.3</v>
      </c>
      <c r="W13" s="44">
        <f t="shared" si="12"/>
        <v>1.1099999999999999</v>
      </c>
      <c r="X13" s="44">
        <f t="shared" si="13"/>
        <v>0</v>
      </c>
      <c r="Y13" s="1"/>
      <c r="AC13" s="12"/>
      <c r="AD13" s="12"/>
      <c r="AE13" s="27"/>
      <c r="AG13" s="12"/>
      <c r="AH13" s="12"/>
      <c r="AI13" s="28" t="s">
        <v>47</v>
      </c>
      <c r="AJ13" s="33">
        <f>AJ11*AJ12</f>
        <v>188.1</v>
      </c>
    </row>
    <row r="14" spans="1:40" x14ac:dyDescent="0.25">
      <c r="A14" s="2">
        <f>B14-B12</f>
        <v>5</v>
      </c>
      <c r="B14" s="2">
        <v>10</v>
      </c>
      <c r="C14" s="2">
        <v>1124.854</v>
      </c>
      <c r="D14" s="4">
        <f>D12</f>
        <v>0.35</v>
      </c>
      <c r="E14" s="1">
        <f>E12</f>
        <v>0</v>
      </c>
      <c r="F14" s="4">
        <f>F12</f>
        <v>0.18</v>
      </c>
      <c r="G14" s="53">
        <f>G12</f>
        <v>4.0000000000000001E-3</v>
      </c>
      <c r="H14" s="1">
        <f>H12</f>
        <v>0.2</v>
      </c>
      <c r="I14" s="1"/>
      <c r="J14" s="5">
        <f>J13-G14*(B14-B13)-I13</f>
        <v>1123.8910000000001</v>
      </c>
      <c r="K14" s="5">
        <f t="shared" ref="K14:K78" si="15">J14+F14</f>
        <v>1124.0710000000001</v>
      </c>
      <c r="L14" s="5">
        <f t="shared" ref="L14:L78" si="16">K14+H14</f>
        <v>1124.2710000000002</v>
      </c>
      <c r="M14" s="47">
        <f t="shared" si="4"/>
        <v>1.2629999999999655</v>
      </c>
      <c r="N14" s="47">
        <f t="shared" si="5"/>
        <v>0</v>
      </c>
      <c r="O14" s="47">
        <v>0.4</v>
      </c>
      <c r="P14" s="47">
        <f t="shared" si="6"/>
        <v>0.38</v>
      </c>
      <c r="Q14" s="48">
        <f t="shared" si="7"/>
        <v>0.95</v>
      </c>
      <c r="R14" s="47">
        <f t="shared" si="8"/>
        <v>1.6418999999999548</v>
      </c>
      <c r="S14" s="47">
        <f t="shared" si="9"/>
        <v>0</v>
      </c>
      <c r="T14" s="47">
        <f t="shared" si="10"/>
        <v>8.2094999999997746</v>
      </c>
      <c r="U14" s="47">
        <f t="shared" si="11"/>
        <v>0</v>
      </c>
      <c r="V14" s="43">
        <v>0.3</v>
      </c>
      <c r="W14" s="44">
        <f t="shared" si="12"/>
        <v>1.1099999999999999</v>
      </c>
      <c r="X14" s="44">
        <f t="shared" si="13"/>
        <v>1.6649999999999998</v>
      </c>
      <c r="Y14" s="1"/>
      <c r="AC14" s="12"/>
      <c r="AD14" s="12"/>
      <c r="AE14" s="27"/>
      <c r="AF14" s="37">
        <f>V11</f>
        <v>0.3</v>
      </c>
      <c r="AG14" s="12"/>
      <c r="AH14" s="12"/>
      <c r="AI14" s="35" t="s">
        <v>48</v>
      </c>
      <c r="AJ14" s="33">
        <f>AJ10*AJ12*0.2</f>
        <v>7.7</v>
      </c>
    </row>
    <row r="15" spans="1:40" x14ac:dyDescent="0.25">
      <c r="A15" s="2">
        <f t="shared" ref="A15:A79" si="17">B15-B14</f>
        <v>5</v>
      </c>
      <c r="B15" s="2">
        <v>15</v>
      </c>
      <c r="C15" s="2">
        <v>1124.7080000000001</v>
      </c>
      <c r="D15" s="4">
        <f t="shared" ref="D15:D78" si="18">D14</f>
        <v>0.35</v>
      </c>
      <c r="E15" s="1">
        <f t="shared" ref="E15:E78" si="19">E14</f>
        <v>0</v>
      </c>
      <c r="F15" s="4">
        <f t="shared" ref="F15:F78" si="20">F14</f>
        <v>0.18</v>
      </c>
      <c r="G15" s="53">
        <f t="shared" ref="G15:G78" si="21">G14</f>
        <v>4.0000000000000001E-3</v>
      </c>
      <c r="H15" s="1">
        <f t="shared" ref="H15:H78" si="22">H14</f>
        <v>0.2</v>
      </c>
      <c r="I15" s="1"/>
      <c r="J15" s="5">
        <f t="shared" ref="J15:J78" si="23">J14-G15*(B15-B14)-I14</f>
        <v>1123.8710000000001</v>
      </c>
      <c r="K15" s="5">
        <f t="shared" si="15"/>
        <v>1124.0510000000002</v>
      </c>
      <c r="L15" s="5">
        <f t="shared" si="16"/>
        <v>1124.2510000000002</v>
      </c>
      <c r="M15" s="47">
        <f t="shared" ref="M15:M78" si="24">IF((C15&gt;J15),(C15-J15)+V15,0)</f>
        <v>1.1369999999999891</v>
      </c>
      <c r="N15" s="47">
        <f t="shared" ref="N15:N78" si="25">IF((C15&lt;J15),ABS(C15-J15),0)+IF(L15&gt;C15,(L15-C15),0)</f>
        <v>0</v>
      </c>
      <c r="O15" s="47">
        <v>0.4</v>
      </c>
      <c r="P15" s="47">
        <f t="shared" ref="P15:P78" si="26">H15+F15</f>
        <v>0.38</v>
      </c>
      <c r="Q15" s="48">
        <f t="shared" ref="Q15:Q78" si="27">D15+2*(P15*E15)+2*V15</f>
        <v>0.95</v>
      </c>
      <c r="R15" s="47">
        <f t="shared" ref="R15:R78" si="28">((2*D15+2*Q15)/2)*M15</f>
        <v>1.4780999999999858</v>
      </c>
      <c r="S15" s="47">
        <f t="shared" ref="S15:S78" si="29">(Q15+2*O15)*N15</f>
        <v>0</v>
      </c>
      <c r="T15" s="47">
        <f t="shared" ref="T15:T78" si="30">R15*A15</f>
        <v>7.3904999999999283</v>
      </c>
      <c r="U15" s="7">
        <f t="shared" ref="U15:U78" si="31">S15*A15</f>
        <v>0</v>
      </c>
      <c r="V15" s="43">
        <v>0.3</v>
      </c>
      <c r="W15" s="44">
        <f t="shared" ref="W15:W78" si="32">D15+2*P15</f>
        <v>1.1099999999999999</v>
      </c>
      <c r="X15" s="44">
        <f t="shared" ref="X15:X78" si="33">W15*V15*A15</f>
        <v>1.6649999999999998</v>
      </c>
      <c r="Y15" s="1"/>
      <c r="AB15" s="32"/>
      <c r="AC15" s="32"/>
      <c r="AD15" s="36">
        <f>H3</f>
        <v>0.35</v>
      </c>
      <c r="AE15" s="32"/>
      <c r="AG15" s="32"/>
      <c r="AH15" s="32"/>
      <c r="AI15" s="38" t="s">
        <v>49</v>
      </c>
      <c r="AJ15" s="39">
        <f>AE9*2*(AF10+AF12+AD15)*AJ12</f>
        <v>80.3</v>
      </c>
      <c r="AK15" s="32"/>
      <c r="AM15" t="s">
        <v>31</v>
      </c>
    </row>
    <row r="16" spans="1:40" x14ac:dyDescent="0.25">
      <c r="A16" s="2">
        <f t="shared" si="17"/>
        <v>5</v>
      </c>
      <c r="B16" s="2">
        <v>20</v>
      </c>
      <c r="C16" s="2">
        <v>1124.607</v>
      </c>
      <c r="D16" s="4">
        <f t="shared" si="18"/>
        <v>0.35</v>
      </c>
      <c r="E16" s="1">
        <f t="shared" si="19"/>
        <v>0</v>
      </c>
      <c r="F16" s="4">
        <f t="shared" si="20"/>
        <v>0.18</v>
      </c>
      <c r="G16" s="53">
        <f t="shared" si="21"/>
        <v>4.0000000000000001E-3</v>
      </c>
      <c r="H16" s="1">
        <f t="shared" si="22"/>
        <v>0.2</v>
      </c>
      <c r="I16" s="1"/>
      <c r="J16" s="5">
        <f t="shared" si="23"/>
        <v>1123.8510000000001</v>
      </c>
      <c r="K16" s="5">
        <f t="shared" si="15"/>
        <v>1124.0310000000002</v>
      </c>
      <c r="L16" s="5">
        <f t="shared" si="16"/>
        <v>1124.2310000000002</v>
      </c>
      <c r="M16" s="47">
        <f t="shared" si="24"/>
        <v>1.0559999999998582</v>
      </c>
      <c r="N16" s="47">
        <f t="shared" si="25"/>
        <v>0</v>
      </c>
      <c r="O16" s="47">
        <v>0.4</v>
      </c>
      <c r="P16" s="47">
        <f t="shared" si="26"/>
        <v>0.38</v>
      </c>
      <c r="Q16" s="48">
        <f t="shared" si="27"/>
        <v>0.95</v>
      </c>
      <c r="R16" s="47">
        <f t="shared" si="28"/>
        <v>1.3727999999998155</v>
      </c>
      <c r="S16" s="47">
        <f t="shared" si="29"/>
        <v>0</v>
      </c>
      <c r="T16" s="47">
        <f t="shared" si="30"/>
        <v>6.8639999999990771</v>
      </c>
      <c r="U16" s="7">
        <f t="shared" si="31"/>
        <v>0</v>
      </c>
      <c r="V16" s="43">
        <v>0.3</v>
      </c>
      <c r="W16" s="44">
        <f t="shared" si="32"/>
        <v>1.1099999999999999</v>
      </c>
      <c r="X16" s="44">
        <f t="shared" si="33"/>
        <v>1.6649999999999998</v>
      </c>
      <c r="Y16" s="1"/>
      <c r="AB16" s="32"/>
      <c r="AC16" s="32"/>
      <c r="AD16" s="32"/>
      <c r="AE16" s="32"/>
      <c r="AF16" s="32"/>
      <c r="AG16" s="32"/>
      <c r="AH16" s="32"/>
      <c r="AI16" s="40" t="s">
        <v>50</v>
      </c>
      <c r="AJ16" s="41">
        <f>AJ12*3</f>
        <v>330</v>
      </c>
      <c r="AK16" s="32"/>
    </row>
    <row r="17" spans="1:37" x14ac:dyDescent="0.25">
      <c r="A17" s="2">
        <f t="shared" si="17"/>
        <v>5</v>
      </c>
      <c r="B17" s="2">
        <v>25</v>
      </c>
      <c r="C17" s="2">
        <v>1124.529</v>
      </c>
      <c r="D17" s="4">
        <f t="shared" si="18"/>
        <v>0.35</v>
      </c>
      <c r="E17" s="1">
        <f t="shared" si="19"/>
        <v>0</v>
      </c>
      <c r="F17" s="4">
        <f t="shared" si="20"/>
        <v>0.18</v>
      </c>
      <c r="G17" s="53">
        <f t="shared" si="21"/>
        <v>4.0000000000000001E-3</v>
      </c>
      <c r="H17" s="1">
        <f t="shared" si="22"/>
        <v>0.2</v>
      </c>
      <c r="I17" s="1"/>
      <c r="J17" s="5">
        <f t="shared" si="23"/>
        <v>1123.8310000000001</v>
      </c>
      <c r="K17" s="5">
        <f t="shared" si="15"/>
        <v>1124.0110000000002</v>
      </c>
      <c r="L17" s="5">
        <f t="shared" si="16"/>
        <v>1124.2110000000002</v>
      </c>
      <c r="M17" s="47">
        <f t="shared" si="24"/>
        <v>0.99799999999986544</v>
      </c>
      <c r="N17" s="47">
        <f t="shared" si="25"/>
        <v>0</v>
      </c>
      <c r="O17" s="47">
        <v>0.4</v>
      </c>
      <c r="P17" s="47">
        <f t="shared" si="26"/>
        <v>0.38</v>
      </c>
      <c r="Q17" s="48">
        <f t="shared" si="27"/>
        <v>0.95</v>
      </c>
      <c r="R17" s="47">
        <f t="shared" si="28"/>
        <v>1.2973999999998249</v>
      </c>
      <c r="S17" s="47">
        <f t="shared" si="29"/>
        <v>0</v>
      </c>
      <c r="T17" s="47">
        <f t="shared" si="30"/>
        <v>6.4869999999991244</v>
      </c>
      <c r="U17" s="7">
        <f t="shared" si="31"/>
        <v>0</v>
      </c>
      <c r="V17" s="43">
        <v>0.3</v>
      </c>
      <c r="W17" s="44">
        <f t="shared" si="32"/>
        <v>1.1099999999999999</v>
      </c>
      <c r="X17" s="44">
        <f t="shared" si="33"/>
        <v>1.6649999999999998</v>
      </c>
      <c r="Y17" s="1"/>
      <c r="AC17" s="32"/>
      <c r="AD17" s="32"/>
      <c r="AE17" s="32"/>
      <c r="AG17" s="42"/>
      <c r="AH17" s="32"/>
    </row>
    <row r="18" spans="1:37" x14ac:dyDescent="0.25">
      <c r="A18" s="2">
        <f t="shared" si="17"/>
        <v>5</v>
      </c>
      <c r="B18" s="2">
        <v>30</v>
      </c>
      <c r="C18" s="2">
        <v>1124.4469999999999</v>
      </c>
      <c r="D18" s="4">
        <f t="shared" si="18"/>
        <v>0.35</v>
      </c>
      <c r="E18" s="1">
        <f t="shared" si="19"/>
        <v>0</v>
      </c>
      <c r="F18" s="4">
        <f t="shared" si="20"/>
        <v>0.18</v>
      </c>
      <c r="G18" s="53">
        <f t="shared" si="21"/>
        <v>4.0000000000000001E-3</v>
      </c>
      <c r="H18" s="1">
        <f t="shared" si="22"/>
        <v>0.2</v>
      </c>
      <c r="I18" s="1"/>
      <c r="J18" s="5">
        <f t="shared" si="23"/>
        <v>1123.8110000000001</v>
      </c>
      <c r="K18" s="5">
        <f t="shared" si="15"/>
        <v>1123.9910000000002</v>
      </c>
      <c r="L18" s="5">
        <f t="shared" si="16"/>
        <v>1124.1910000000003</v>
      </c>
      <c r="M18" s="47">
        <f t="shared" si="24"/>
        <v>0.93599999999973993</v>
      </c>
      <c r="N18" s="47">
        <f t="shared" si="25"/>
        <v>0</v>
      </c>
      <c r="O18" s="47">
        <v>0.4</v>
      </c>
      <c r="P18" s="47">
        <f t="shared" si="26"/>
        <v>0.38</v>
      </c>
      <c r="Q18" s="48">
        <f t="shared" si="27"/>
        <v>0.95</v>
      </c>
      <c r="R18" s="47">
        <f t="shared" si="28"/>
        <v>1.2167999999996617</v>
      </c>
      <c r="S18" s="47">
        <f t="shared" si="29"/>
        <v>0</v>
      </c>
      <c r="T18" s="47">
        <f t="shared" si="30"/>
        <v>6.0839999999983085</v>
      </c>
      <c r="U18" s="7">
        <f t="shared" si="31"/>
        <v>0</v>
      </c>
      <c r="V18" s="43">
        <v>0.3</v>
      </c>
      <c r="W18" s="44">
        <f t="shared" si="32"/>
        <v>1.1099999999999999</v>
      </c>
      <c r="X18" s="44">
        <f t="shared" si="33"/>
        <v>1.6649999999999998</v>
      </c>
      <c r="Y18" s="1"/>
      <c r="AE18">
        <v>0.5</v>
      </c>
      <c r="AK18" s="32"/>
    </row>
    <row r="19" spans="1:37" x14ac:dyDescent="0.25">
      <c r="A19" s="2">
        <f t="shared" si="17"/>
        <v>5</v>
      </c>
      <c r="B19" s="2">
        <v>35</v>
      </c>
      <c r="C19" s="2">
        <v>1124.367</v>
      </c>
      <c r="D19" s="4">
        <f t="shared" si="18"/>
        <v>0.35</v>
      </c>
      <c r="E19" s="1">
        <f t="shared" si="19"/>
        <v>0</v>
      </c>
      <c r="F19" s="4">
        <f t="shared" si="20"/>
        <v>0.18</v>
      </c>
      <c r="G19" s="53">
        <f t="shared" si="21"/>
        <v>4.0000000000000001E-3</v>
      </c>
      <c r="H19" s="1">
        <f t="shared" si="22"/>
        <v>0.2</v>
      </c>
      <c r="I19" s="1"/>
      <c r="J19" s="5">
        <f t="shared" si="23"/>
        <v>1123.7910000000002</v>
      </c>
      <c r="K19" s="5">
        <f t="shared" si="15"/>
        <v>1123.9710000000002</v>
      </c>
      <c r="L19" s="5">
        <f t="shared" si="16"/>
        <v>1124.1710000000003</v>
      </c>
      <c r="M19" s="47">
        <f t="shared" si="24"/>
        <v>0.8759999999997945</v>
      </c>
      <c r="N19" s="47">
        <f t="shared" si="25"/>
        <v>0</v>
      </c>
      <c r="O19" s="47">
        <v>0.4</v>
      </c>
      <c r="P19" s="47">
        <f t="shared" si="26"/>
        <v>0.38</v>
      </c>
      <c r="Q19" s="48">
        <f t="shared" si="27"/>
        <v>0.95</v>
      </c>
      <c r="R19" s="47">
        <f t="shared" si="28"/>
        <v>1.1387999999997327</v>
      </c>
      <c r="S19" s="47">
        <f t="shared" si="29"/>
        <v>0</v>
      </c>
      <c r="T19" s="47">
        <f t="shared" si="30"/>
        <v>5.6939999999986632</v>
      </c>
      <c r="U19" s="7">
        <f t="shared" si="31"/>
        <v>0</v>
      </c>
      <c r="V19" s="43">
        <v>0.3</v>
      </c>
      <c r="W19" s="44">
        <f t="shared" si="32"/>
        <v>1.1099999999999999</v>
      </c>
      <c r="X19" s="44">
        <f t="shared" si="33"/>
        <v>1.6649999999999998</v>
      </c>
      <c r="Y19" s="1"/>
      <c r="AC19" s="12"/>
      <c r="AD19" s="12"/>
      <c r="AE19" s="27">
        <f>AE10</f>
        <v>0.3</v>
      </c>
      <c r="AF19" s="30">
        <f>S4</f>
        <v>0.2</v>
      </c>
      <c r="AG19" s="12"/>
      <c r="AH19" s="12"/>
      <c r="AI19" s="28" t="s">
        <v>44</v>
      </c>
      <c r="AJ19" s="29">
        <f>H4</f>
        <v>0.25</v>
      </c>
    </row>
    <row r="20" spans="1:37" x14ac:dyDescent="0.25">
      <c r="A20" s="2">
        <f t="shared" si="17"/>
        <v>5</v>
      </c>
      <c r="B20" s="2">
        <v>40</v>
      </c>
      <c r="C20" s="2">
        <v>1124.308</v>
      </c>
      <c r="D20" s="4">
        <f t="shared" si="18"/>
        <v>0.35</v>
      </c>
      <c r="E20" s="1">
        <f t="shared" si="19"/>
        <v>0</v>
      </c>
      <c r="F20" s="4">
        <f t="shared" si="20"/>
        <v>0.18</v>
      </c>
      <c r="G20" s="53">
        <f t="shared" si="21"/>
        <v>4.0000000000000001E-3</v>
      </c>
      <c r="H20" s="1">
        <f t="shared" si="22"/>
        <v>0.2</v>
      </c>
      <c r="I20" s="1"/>
      <c r="J20" s="5">
        <f t="shared" si="23"/>
        <v>1123.7710000000002</v>
      </c>
      <c r="K20" s="5">
        <f t="shared" si="15"/>
        <v>1123.9510000000002</v>
      </c>
      <c r="L20" s="5">
        <f t="shared" si="16"/>
        <v>1124.1510000000003</v>
      </c>
      <c r="M20" s="47">
        <f t="shared" si="24"/>
        <v>0.83699999999980723</v>
      </c>
      <c r="N20" s="47">
        <f t="shared" si="25"/>
        <v>0</v>
      </c>
      <c r="O20" s="47">
        <v>0.4</v>
      </c>
      <c r="P20" s="47">
        <f t="shared" si="26"/>
        <v>0.38</v>
      </c>
      <c r="Q20" s="48">
        <f t="shared" si="27"/>
        <v>0.95</v>
      </c>
      <c r="R20" s="47">
        <f t="shared" si="28"/>
        <v>1.0880999999997492</v>
      </c>
      <c r="S20" s="47">
        <f t="shared" si="29"/>
        <v>0</v>
      </c>
      <c r="T20" s="47">
        <f t="shared" si="30"/>
        <v>5.440499999998746</v>
      </c>
      <c r="U20" s="7">
        <f t="shared" si="31"/>
        <v>0</v>
      </c>
      <c r="V20" s="43">
        <v>0.3</v>
      </c>
      <c r="W20" s="44">
        <f t="shared" si="32"/>
        <v>1.1099999999999999</v>
      </c>
      <c r="X20" s="44">
        <f t="shared" si="33"/>
        <v>1.6649999999999998</v>
      </c>
      <c r="Y20" s="1"/>
      <c r="AC20" s="12"/>
      <c r="AD20" s="12"/>
      <c r="AE20" s="27"/>
      <c r="AG20" s="12"/>
      <c r="AH20" s="12"/>
      <c r="AI20" s="28" t="s">
        <v>45</v>
      </c>
      <c r="AJ20" s="31">
        <f>AD25+2*(AF22+AF19)+2*AE19</f>
        <v>1.5499999999999998</v>
      </c>
      <c r="AK20" s="32"/>
    </row>
    <row r="21" spans="1:37" x14ac:dyDescent="0.25">
      <c r="A21" s="2">
        <f t="shared" si="17"/>
        <v>5</v>
      </c>
      <c r="B21" s="2">
        <v>45</v>
      </c>
      <c r="C21" s="2">
        <v>1124.251</v>
      </c>
      <c r="D21" s="4">
        <f t="shared" si="18"/>
        <v>0.35</v>
      </c>
      <c r="E21" s="1">
        <f t="shared" si="19"/>
        <v>0</v>
      </c>
      <c r="F21" s="4">
        <f t="shared" si="20"/>
        <v>0.18</v>
      </c>
      <c r="G21" s="53">
        <f t="shared" si="21"/>
        <v>4.0000000000000001E-3</v>
      </c>
      <c r="H21" s="1">
        <f t="shared" si="22"/>
        <v>0.2</v>
      </c>
      <c r="I21" s="1"/>
      <c r="J21" s="5">
        <f t="shared" si="23"/>
        <v>1123.7510000000002</v>
      </c>
      <c r="K21" s="5">
        <f t="shared" si="15"/>
        <v>1123.9310000000003</v>
      </c>
      <c r="L21" s="5">
        <f t="shared" si="16"/>
        <v>1124.1310000000003</v>
      </c>
      <c r="M21" s="47">
        <f t="shared" si="24"/>
        <v>0.79999999999977267</v>
      </c>
      <c r="N21" s="47">
        <f t="shared" si="25"/>
        <v>0</v>
      </c>
      <c r="O21" s="47">
        <v>0.4</v>
      </c>
      <c r="P21" s="47">
        <f t="shared" si="26"/>
        <v>0.38</v>
      </c>
      <c r="Q21" s="48">
        <f t="shared" si="27"/>
        <v>0.95</v>
      </c>
      <c r="R21" s="47">
        <f t="shared" si="28"/>
        <v>1.0399999999997043</v>
      </c>
      <c r="S21" s="47">
        <f t="shared" si="29"/>
        <v>0</v>
      </c>
      <c r="T21" s="47">
        <f t="shared" si="30"/>
        <v>5.1999999999985214</v>
      </c>
      <c r="U21" s="7">
        <f t="shared" si="31"/>
        <v>0</v>
      </c>
      <c r="V21" s="43">
        <v>0.3</v>
      </c>
      <c r="W21" s="44">
        <f t="shared" si="32"/>
        <v>1.1099999999999999</v>
      </c>
      <c r="X21" s="44">
        <f t="shared" si="33"/>
        <v>1.6649999999999998</v>
      </c>
      <c r="Y21" s="1"/>
      <c r="AB21" s="32"/>
      <c r="AC21" s="32"/>
      <c r="AD21" s="32"/>
      <c r="AE21" s="32"/>
      <c r="AF21" s="32"/>
      <c r="AG21" s="32"/>
      <c r="AH21" s="32"/>
      <c r="AI21" s="28" t="s">
        <v>46</v>
      </c>
      <c r="AJ21" s="33">
        <f>B107-B35</f>
        <v>356.23</v>
      </c>
      <c r="AK21" s="32"/>
    </row>
    <row r="22" spans="1:37" x14ac:dyDescent="0.25">
      <c r="A22" s="2">
        <f t="shared" si="17"/>
        <v>5</v>
      </c>
      <c r="B22" s="2">
        <v>50</v>
      </c>
      <c r="C22" s="2">
        <v>1124.194</v>
      </c>
      <c r="D22" s="4">
        <f t="shared" si="18"/>
        <v>0.35</v>
      </c>
      <c r="E22" s="1">
        <f t="shared" si="19"/>
        <v>0</v>
      </c>
      <c r="F22" s="4">
        <f t="shared" si="20"/>
        <v>0.18</v>
      </c>
      <c r="G22" s="53">
        <f t="shared" si="21"/>
        <v>4.0000000000000001E-3</v>
      </c>
      <c r="H22" s="1">
        <f t="shared" si="22"/>
        <v>0.2</v>
      </c>
      <c r="I22" s="1"/>
      <c r="J22" s="5">
        <f t="shared" si="23"/>
        <v>1123.7310000000002</v>
      </c>
      <c r="K22" s="5">
        <f t="shared" si="15"/>
        <v>1123.9110000000003</v>
      </c>
      <c r="L22" s="5">
        <f t="shared" si="16"/>
        <v>1124.1110000000003</v>
      </c>
      <c r="M22" s="47">
        <f t="shared" si="24"/>
        <v>0.76299999999973811</v>
      </c>
      <c r="N22" s="47">
        <f t="shared" si="25"/>
        <v>0</v>
      </c>
      <c r="O22" s="47">
        <v>0.4</v>
      </c>
      <c r="P22" s="47">
        <f t="shared" si="26"/>
        <v>0.38</v>
      </c>
      <c r="Q22" s="48">
        <f t="shared" si="27"/>
        <v>0.95</v>
      </c>
      <c r="R22" s="47">
        <f t="shared" si="28"/>
        <v>0.99189999999965939</v>
      </c>
      <c r="S22" s="47">
        <f t="shared" si="29"/>
        <v>0</v>
      </c>
      <c r="T22" s="47">
        <f t="shared" si="30"/>
        <v>4.9594999999982967</v>
      </c>
      <c r="U22" s="7">
        <f t="shared" si="31"/>
        <v>0</v>
      </c>
      <c r="V22" s="43">
        <v>0.3</v>
      </c>
      <c r="W22" s="44">
        <f t="shared" si="32"/>
        <v>1.1099999999999999</v>
      </c>
      <c r="X22" s="44">
        <f t="shared" si="33"/>
        <v>1.6649999999999998</v>
      </c>
      <c r="Y22" s="1"/>
      <c r="AC22" s="12"/>
      <c r="AD22" s="12"/>
      <c r="AE22" s="27"/>
      <c r="AF22" s="34">
        <f>J4</f>
        <v>0.15</v>
      </c>
      <c r="AG22" s="12"/>
      <c r="AH22" s="12"/>
      <c r="AI22" s="28" t="s">
        <v>47</v>
      </c>
      <c r="AJ22" s="33">
        <f>AJ20*AJ21</f>
        <v>552.15649999999994</v>
      </c>
    </row>
    <row r="23" spans="1:37" x14ac:dyDescent="0.25">
      <c r="A23" s="2">
        <f t="shared" si="17"/>
        <v>5</v>
      </c>
      <c r="B23" s="2">
        <v>55</v>
      </c>
      <c r="C23" s="2">
        <v>1124.1369999999999</v>
      </c>
      <c r="D23" s="4">
        <f t="shared" si="18"/>
        <v>0.35</v>
      </c>
      <c r="E23" s="1">
        <f t="shared" si="19"/>
        <v>0</v>
      </c>
      <c r="F23" s="4">
        <f t="shared" si="20"/>
        <v>0.18</v>
      </c>
      <c r="G23" s="53">
        <f t="shared" si="21"/>
        <v>4.0000000000000001E-3</v>
      </c>
      <c r="H23" s="1">
        <f t="shared" si="22"/>
        <v>0.2</v>
      </c>
      <c r="I23" s="1"/>
      <c r="J23" s="5">
        <f t="shared" si="23"/>
        <v>1123.7110000000002</v>
      </c>
      <c r="K23" s="5">
        <f t="shared" si="15"/>
        <v>1123.8910000000003</v>
      </c>
      <c r="L23" s="5">
        <f t="shared" si="16"/>
        <v>1124.0910000000003</v>
      </c>
      <c r="M23" s="47">
        <f t="shared" si="24"/>
        <v>0.72599999999970355</v>
      </c>
      <c r="N23" s="47">
        <f t="shared" si="25"/>
        <v>0</v>
      </c>
      <c r="O23" s="47">
        <v>0.4</v>
      </c>
      <c r="P23" s="47">
        <f t="shared" si="26"/>
        <v>0.38</v>
      </c>
      <c r="Q23" s="48">
        <f t="shared" si="27"/>
        <v>0.95</v>
      </c>
      <c r="R23" s="47">
        <f t="shared" si="28"/>
        <v>0.9437999999996145</v>
      </c>
      <c r="S23" s="47">
        <f t="shared" si="29"/>
        <v>0</v>
      </c>
      <c r="T23" s="47">
        <f t="shared" si="30"/>
        <v>4.7189999999980721</v>
      </c>
      <c r="U23" s="7">
        <f t="shared" si="31"/>
        <v>0</v>
      </c>
      <c r="V23" s="43">
        <v>0.3</v>
      </c>
      <c r="W23" s="44">
        <f t="shared" si="32"/>
        <v>1.1099999999999999</v>
      </c>
      <c r="X23" s="44">
        <f t="shared" si="33"/>
        <v>1.6649999999999998</v>
      </c>
      <c r="Y23" s="1"/>
      <c r="AC23" s="12"/>
      <c r="AD23" s="12"/>
      <c r="AE23" s="27"/>
      <c r="AF23" s="12"/>
      <c r="AG23" s="12"/>
      <c r="AH23" s="12"/>
      <c r="AI23" s="35" t="s">
        <v>48</v>
      </c>
      <c r="AJ23" s="33">
        <f>AJ19*AJ21*0.2</f>
        <v>17.811500000000002</v>
      </c>
    </row>
    <row r="24" spans="1:37" x14ac:dyDescent="0.25">
      <c r="A24" s="2">
        <f t="shared" si="17"/>
        <v>5</v>
      </c>
      <c r="B24" s="2">
        <v>60</v>
      </c>
      <c r="C24" s="2">
        <v>1124.079</v>
      </c>
      <c r="D24" s="4">
        <f t="shared" si="18"/>
        <v>0.35</v>
      </c>
      <c r="E24" s="1">
        <f t="shared" si="19"/>
        <v>0</v>
      </c>
      <c r="F24" s="4">
        <f t="shared" si="20"/>
        <v>0.18</v>
      </c>
      <c r="G24" s="53">
        <f t="shared" si="21"/>
        <v>4.0000000000000001E-3</v>
      </c>
      <c r="H24" s="1">
        <f t="shared" si="22"/>
        <v>0.2</v>
      </c>
      <c r="I24" s="1"/>
      <c r="J24" s="5">
        <f t="shared" si="23"/>
        <v>1123.6910000000003</v>
      </c>
      <c r="K24" s="5">
        <f t="shared" si="15"/>
        <v>1123.8710000000003</v>
      </c>
      <c r="L24" s="5">
        <f t="shared" si="16"/>
        <v>1124.0710000000004</v>
      </c>
      <c r="M24" s="47">
        <f t="shared" si="24"/>
        <v>0.68799999999969264</v>
      </c>
      <c r="N24" s="47">
        <f t="shared" si="25"/>
        <v>0</v>
      </c>
      <c r="O24" s="47">
        <v>0.4</v>
      </c>
      <c r="P24" s="47">
        <f t="shared" si="26"/>
        <v>0.38</v>
      </c>
      <c r="Q24" s="48">
        <f t="shared" si="27"/>
        <v>0.95</v>
      </c>
      <c r="R24" s="47">
        <f t="shared" si="28"/>
        <v>0.89439999999960029</v>
      </c>
      <c r="S24" s="47">
        <f t="shared" si="29"/>
        <v>0</v>
      </c>
      <c r="T24" s="47">
        <f t="shared" si="30"/>
        <v>4.4719999999980011</v>
      </c>
      <c r="U24" s="7">
        <f t="shared" si="31"/>
        <v>0</v>
      </c>
      <c r="V24" s="43">
        <v>0.3</v>
      </c>
      <c r="W24" s="44">
        <f t="shared" si="32"/>
        <v>1.1099999999999999</v>
      </c>
      <c r="X24" s="44">
        <f t="shared" si="33"/>
        <v>1.6649999999999998</v>
      </c>
      <c r="Y24" s="1"/>
      <c r="AB24" s="32"/>
      <c r="AC24" s="32"/>
      <c r="AE24" s="32"/>
      <c r="AF24" s="37">
        <f>AF14</f>
        <v>0.3</v>
      </c>
      <c r="AG24" s="32"/>
      <c r="AH24" s="32"/>
      <c r="AI24" s="38" t="s">
        <v>49</v>
      </c>
      <c r="AJ24" s="39">
        <f>AE18*2*(AF19+AF22+AD25)*AJ21</f>
        <v>213.738</v>
      </c>
      <c r="AK24" s="32"/>
    </row>
    <row r="25" spans="1:37" x14ac:dyDescent="0.25">
      <c r="A25" s="2">
        <f t="shared" si="17"/>
        <v>5</v>
      </c>
      <c r="B25" s="2">
        <v>65</v>
      </c>
      <c r="C25" s="2">
        <v>1124.0219999999999</v>
      </c>
      <c r="D25" s="4">
        <f t="shared" si="18"/>
        <v>0.35</v>
      </c>
      <c r="E25" s="1">
        <f t="shared" si="19"/>
        <v>0</v>
      </c>
      <c r="F25" s="4">
        <f t="shared" si="20"/>
        <v>0.18</v>
      </c>
      <c r="G25" s="53">
        <f t="shared" si="21"/>
        <v>4.0000000000000001E-3</v>
      </c>
      <c r="H25" s="1">
        <f t="shared" si="22"/>
        <v>0.2</v>
      </c>
      <c r="I25" s="1"/>
      <c r="J25" s="5">
        <f t="shared" si="23"/>
        <v>1123.6710000000003</v>
      </c>
      <c r="K25" s="5">
        <f t="shared" si="15"/>
        <v>1123.8510000000003</v>
      </c>
      <c r="L25" s="5">
        <f t="shared" si="16"/>
        <v>1124.0510000000004</v>
      </c>
      <c r="M25" s="47">
        <f t="shared" si="24"/>
        <v>0.65099999999965807</v>
      </c>
      <c r="N25" s="47">
        <f t="shared" si="25"/>
        <v>2.9000000000451109E-2</v>
      </c>
      <c r="O25" s="47">
        <v>0.4</v>
      </c>
      <c r="P25" s="47">
        <f t="shared" si="26"/>
        <v>0.38</v>
      </c>
      <c r="Q25" s="48">
        <f t="shared" si="27"/>
        <v>0.95</v>
      </c>
      <c r="R25" s="47">
        <f t="shared" si="28"/>
        <v>0.84629999999955541</v>
      </c>
      <c r="S25" s="47">
        <f t="shared" si="29"/>
        <v>5.0750000000789441E-2</v>
      </c>
      <c r="T25" s="47">
        <f t="shared" si="30"/>
        <v>4.2314999999977774</v>
      </c>
      <c r="U25" s="7">
        <f t="shared" si="31"/>
        <v>0.25375000000394721</v>
      </c>
      <c r="V25" s="43">
        <v>0.3</v>
      </c>
      <c r="W25" s="44">
        <f t="shared" si="32"/>
        <v>1.1099999999999999</v>
      </c>
      <c r="X25" s="44">
        <f t="shared" si="33"/>
        <v>1.6649999999999998</v>
      </c>
      <c r="Y25" s="1"/>
      <c r="AB25" s="32"/>
      <c r="AC25" s="32"/>
      <c r="AD25" s="36">
        <f>H4</f>
        <v>0.25</v>
      </c>
      <c r="AE25" s="32"/>
      <c r="AF25" s="32"/>
      <c r="AG25" s="32"/>
      <c r="AH25" s="32"/>
      <c r="AI25" s="40" t="s">
        <v>50</v>
      </c>
      <c r="AJ25" s="41">
        <f>AJ21*3</f>
        <v>1068.69</v>
      </c>
      <c r="AK25" s="32"/>
    </row>
    <row r="26" spans="1:37" x14ac:dyDescent="0.25">
      <c r="A26" s="2">
        <f t="shared" si="17"/>
        <v>5</v>
      </c>
      <c r="B26" s="2">
        <v>70</v>
      </c>
      <c r="C26" s="2">
        <v>1123.9649999999999</v>
      </c>
      <c r="D26" s="4">
        <f t="shared" si="18"/>
        <v>0.35</v>
      </c>
      <c r="E26" s="1">
        <f t="shared" si="19"/>
        <v>0</v>
      </c>
      <c r="F26" s="4">
        <f t="shared" si="20"/>
        <v>0.18</v>
      </c>
      <c r="G26" s="53">
        <f t="shared" si="21"/>
        <v>4.0000000000000001E-3</v>
      </c>
      <c r="H26" s="1">
        <f t="shared" si="22"/>
        <v>0.2</v>
      </c>
      <c r="I26" s="1"/>
      <c r="J26" s="5">
        <f t="shared" si="23"/>
        <v>1123.6510000000003</v>
      </c>
      <c r="K26" s="5">
        <f t="shared" si="15"/>
        <v>1123.8310000000004</v>
      </c>
      <c r="L26" s="5">
        <f t="shared" si="16"/>
        <v>1124.0310000000004</v>
      </c>
      <c r="M26" s="47">
        <f t="shared" si="24"/>
        <v>0.61399999999962351</v>
      </c>
      <c r="N26" s="47">
        <f t="shared" si="25"/>
        <v>6.600000000048567E-2</v>
      </c>
      <c r="O26" s="47">
        <v>0.4</v>
      </c>
      <c r="P26" s="47">
        <f t="shared" si="26"/>
        <v>0.38</v>
      </c>
      <c r="Q26" s="48">
        <f t="shared" si="27"/>
        <v>0.95</v>
      </c>
      <c r="R26" s="47">
        <f t="shared" si="28"/>
        <v>0.79819999999951041</v>
      </c>
      <c r="S26" s="47">
        <f t="shared" si="29"/>
        <v>0.11550000000084992</v>
      </c>
      <c r="T26" s="47">
        <f t="shared" si="30"/>
        <v>3.9909999999975518</v>
      </c>
      <c r="U26" s="7">
        <f t="shared" si="31"/>
        <v>0.57750000000424961</v>
      </c>
      <c r="V26" s="43">
        <v>0.3</v>
      </c>
      <c r="W26" s="44">
        <f t="shared" si="32"/>
        <v>1.1099999999999999</v>
      </c>
      <c r="X26" s="44">
        <f t="shared" si="33"/>
        <v>1.6649999999999998</v>
      </c>
      <c r="Y26" s="1"/>
    </row>
    <row r="27" spans="1:37" ht="15.75" thickBot="1" x14ac:dyDescent="0.3">
      <c r="A27" s="2">
        <f t="shared" si="17"/>
        <v>5</v>
      </c>
      <c r="B27" s="2">
        <v>75</v>
      </c>
      <c r="C27" s="2">
        <v>1123.9079999999999</v>
      </c>
      <c r="D27" s="4">
        <f t="shared" si="18"/>
        <v>0.35</v>
      </c>
      <c r="E27" s="1">
        <f t="shared" si="19"/>
        <v>0</v>
      </c>
      <c r="F27" s="4">
        <f t="shared" si="20"/>
        <v>0.18</v>
      </c>
      <c r="G27" s="53">
        <f t="shared" si="21"/>
        <v>4.0000000000000001E-3</v>
      </c>
      <c r="H27" s="1">
        <f t="shared" si="22"/>
        <v>0.2</v>
      </c>
      <c r="I27" s="1"/>
      <c r="J27" s="5">
        <f t="shared" si="23"/>
        <v>1123.6310000000003</v>
      </c>
      <c r="K27" s="5">
        <f t="shared" si="15"/>
        <v>1123.8110000000004</v>
      </c>
      <c r="L27" s="5">
        <f t="shared" si="16"/>
        <v>1124.0110000000004</v>
      </c>
      <c r="M27" s="47">
        <f t="shared" si="24"/>
        <v>0.57699999999958895</v>
      </c>
      <c r="N27" s="47">
        <f t="shared" si="25"/>
        <v>0.10300000000052023</v>
      </c>
      <c r="O27" s="47">
        <v>0.4</v>
      </c>
      <c r="P27" s="47">
        <f t="shared" si="26"/>
        <v>0.38</v>
      </c>
      <c r="Q27" s="48">
        <f t="shared" si="27"/>
        <v>0.95</v>
      </c>
      <c r="R27" s="47">
        <f t="shared" si="28"/>
        <v>0.75009999999946553</v>
      </c>
      <c r="S27" s="47">
        <f t="shared" si="29"/>
        <v>0.1802500000009104</v>
      </c>
      <c r="T27" s="47">
        <f t="shared" si="30"/>
        <v>3.7504999999973276</v>
      </c>
      <c r="U27" s="7">
        <f t="shared" si="31"/>
        <v>0.90125000000455202</v>
      </c>
      <c r="V27" s="43">
        <v>0.3</v>
      </c>
      <c r="W27" s="44">
        <f t="shared" si="32"/>
        <v>1.1099999999999999</v>
      </c>
      <c r="X27" s="44">
        <f t="shared" si="33"/>
        <v>1.6649999999999998</v>
      </c>
      <c r="Y27" s="1"/>
      <c r="AB27" s="21" t="s">
        <v>59</v>
      </c>
    </row>
    <row r="28" spans="1:37" ht="15.75" thickBot="1" x14ac:dyDescent="0.3">
      <c r="A28" s="2">
        <f t="shared" si="17"/>
        <v>5</v>
      </c>
      <c r="B28" s="2">
        <v>80</v>
      </c>
      <c r="C28" s="2">
        <v>1123.8510000000001</v>
      </c>
      <c r="D28" s="4">
        <f t="shared" si="18"/>
        <v>0.35</v>
      </c>
      <c r="E28" s="1">
        <f t="shared" si="19"/>
        <v>0</v>
      </c>
      <c r="F28" s="4">
        <f t="shared" si="20"/>
        <v>0.18</v>
      </c>
      <c r="G28" s="53">
        <f t="shared" si="21"/>
        <v>4.0000000000000001E-3</v>
      </c>
      <c r="H28" s="1">
        <f t="shared" si="22"/>
        <v>0.2</v>
      </c>
      <c r="I28" s="1"/>
      <c r="J28" s="5">
        <f t="shared" si="23"/>
        <v>1123.6110000000003</v>
      </c>
      <c r="K28" s="5">
        <f t="shared" si="15"/>
        <v>1123.7910000000004</v>
      </c>
      <c r="L28" s="5">
        <f t="shared" si="16"/>
        <v>1123.9910000000004</v>
      </c>
      <c r="M28" s="47">
        <f t="shared" si="24"/>
        <v>0.53999999999978177</v>
      </c>
      <c r="N28" s="47">
        <f t="shared" si="25"/>
        <v>0.14000000000032742</v>
      </c>
      <c r="O28" s="47">
        <v>0.4</v>
      </c>
      <c r="P28" s="47">
        <f t="shared" si="26"/>
        <v>0.38</v>
      </c>
      <c r="Q28" s="48">
        <f t="shared" si="27"/>
        <v>0.95</v>
      </c>
      <c r="R28" s="47">
        <f t="shared" si="28"/>
        <v>0.70199999999971618</v>
      </c>
      <c r="S28" s="47">
        <f t="shared" si="29"/>
        <v>0.24500000000057298</v>
      </c>
      <c r="T28" s="47">
        <f t="shared" si="30"/>
        <v>3.5099999999985809</v>
      </c>
      <c r="U28" s="7">
        <f t="shared" si="31"/>
        <v>1.2250000000028649</v>
      </c>
      <c r="V28" s="43">
        <v>0.3</v>
      </c>
      <c r="W28" s="44">
        <f t="shared" si="32"/>
        <v>1.1099999999999999</v>
      </c>
      <c r="X28" s="44">
        <f t="shared" si="33"/>
        <v>1.6649999999999998</v>
      </c>
      <c r="Y28" s="1"/>
      <c r="AB28" s="68" t="s">
        <v>69</v>
      </c>
      <c r="AC28" s="60" t="s">
        <v>65</v>
      </c>
      <c r="AD28" s="61" t="s">
        <v>66</v>
      </c>
      <c r="AE28" s="61" t="s">
        <v>67</v>
      </c>
      <c r="AF28" s="61" t="s">
        <v>68</v>
      </c>
      <c r="AG28" s="75" t="s">
        <v>75</v>
      </c>
    </row>
    <row r="29" spans="1:37" x14ac:dyDescent="0.25">
      <c r="A29" s="2">
        <f t="shared" si="17"/>
        <v>5</v>
      </c>
      <c r="B29" s="2">
        <v>85</v>
      </c>
      <c r="C29" s="2">
        <v>1123.7940000000001</v>
      </c>
      <c r="D29" s="4">
        <f t="shared" si="18"/>
        <v>0.35</v>
      </c>
      <c r="E29" s="1">
        <f t="shared" si="19"/>
        <v>0</v>
      </c>
      <c r="F29" s="4">
        <f t="shared" si="20"/>
        <v>0.18</v>
      </c>
      <c r="G29" s="53">
        <f t="shared" si="21"/>
        <v>4.0000000000000001E-3</v>
      </c>
      <c r="H29" s="1">
        <f t="shared" si="22"/>
        <v>0.2</v>
      </c>
      <c r="I29" s="1"/>
      <c r="J29" s="5">
        <f t="shared" si="23"/>
        <v>1123.5910000000003</v>
      </c>
      <c r="K29" s="5">
        <f t="shared" si="15"/>
        <v>1123.7710000000004</v>
      </c>
      <c r="L29" s="5">
        <f t="shared" si="16"/>
        <v>1123.9710000000005</v>
      </c>
      <c r="M29" s="47">
        <f t="shared" si="24"/>
        <v>0.5029999999997472</v>
      </c>
      <c r="N29" s="47">
        <f t="shared" si="25"/>
        <v>0.17700000000036198</v>
      </c>
      <c r="O29" s="47">
        <v>0.4</v>
      </c>
      <c r="P29" s="47">
        <f t="shared" si="26"/>
        <v>0.38</v>
      </c>
      <c r="Q29" s="48">
        <f t="shared" si="27"/>
        <v>0.95</v>
      </c>
      <c r="R29" s="47">
        <f t="shared" si="28"/>
        <v>0.6538999999996713</v>
      </c>
      <c r="S29" s="47">
        <f t="shared" si="29"/>
        <v>0.30975000000063346</v>
      </c>
      <c r="T29" s="47">
        <f t="shared" si="30"/>
        <v>3.2694999999983567</v>
      </c>
      <c r="U29" s="7">
        <f t="shared" si="31"/>
        <v>1.5487500000031673</v>
      </c>
      <c r="V29" s="43">
        <v>0.3</v>
      </c>
      <c r="W29" s="44">
        <f t="shared" si="32"/>
        <v>1.1099999999999999</v>
      </c>
      <c r="X29" s="44">
        <f t="shared" si="33"/>
        <v>1.6649999999999998</v>
      </c>
      <c r="Y29" s="1"/>
      <c r="AB29" s="66" t="s">
        <v>60</v>
      </c>
      <c r="AC29" s="3" t="s">
        <v>70</v>
      </c>
      <c r="AD29" s="67">
        <f>AJ16+AJ25</f>
        <v>1398.69</v>
      </c>
      <c r="AE29" s="3">
        <v>8</v>
      </c>
      <c r="AF29" s="67">
        <f>AD29*AE29</f>
        <v>11189.52</v>
      </c>
      <c r="AG29" s="71">
        <f>AF29</f>
        <v>11189.52</v>
      </c>
    </row>
    <row r="30" spans="1:37" x14ac:dyDescent="0.25">
      <c r="A30" s="2">
        <f t="shared" si="17"/>
        <v>5</v>
      </c>
      <c r="B30" s="2">
        <v>90</v>
      </c>
      <c r="C30" s="2">
        <v>1123.7349999999999</v>
      </c>
      <c r="D30" s="4">
        <f t="shared" si="18"/>
        <v>0.35</v>
      </c>
      <c r="E30" s="1">
        <f t="shared" si="19"/>
        <v>0</v>
      </c>
      <c r="F30" s="4">
        <f t="shared" si="20"/>
        <v>0.18</v>
      </c>
      <c r="G30" s="53">
        <f t="shared" si="21"/>
        <v>4.0000000000000001E-3</v>
      </c>
      <c r="H30" s="1">
        <f t="shared" si="22"/>
        <v>0.2</v>
      </c>
      <c r="I30" s="1"/>
      <c r="J30" s="5">
        <f t="shared" si="23"/>
        <v>1123.5710000000004</v>
      </c>
      <c r="K30" s="5">
        <f t="shared" si="15"/>
        <v>1123.7510000000004</v>
      </c>
      <c r="L30" s="5">
        <f t="shared" si="16"/>
        <v>1123.9510000000005</v>
      </c>
      <c r="M30" s="47">
        <f t="shared" si="24"/>
        <v>0.46399999999953251</v>
      </c>
      <c r="N30" s="47">
        <f t="shared" si="25"/>
        <v>0.21600000000057662</v>
      </c>
      <c r="O30" s="47">
        <v>0.4</v>
      </c>
      <c r="P30" s="47">
        <f t="shared" si="26"/>
        <v>0.38</v>
      </c>
      <c r="Q30" s="48">
        <f t="shared" si="27"/>
        <v>0.95</v>
      </c>
      <c r="R30" s="47">
        <f t="shared" si="28"/>
        <v>0.60319999999939222</v>
      </c>
      <c r="S30" s="47">
        <f t="shared" si="29"/>
        <v>0.37800000000100908</v>
      </c>
      <c r="T30" s="47">
        <f t="shared" si="30"/>
        <v>3.0159999999969611</v>
      </c>
      <c r="U30" s="7">
        <f t="shared" si="31"/>
        <v>1.8900000000050454</v>
      </c>
      <c r="V30" s="43">
        <v>0.3</v>
      </c>
      <c r="W30" s="44">
        <f t="shared" si="32"/>
        <v>1.1099999999999999</v>
      </c>
      <c r="X30" s="44">
        <f t="shared" si="33"/>
        <v>1.6649999999999998</v>
      </c>
      <c r="Y30" s="1"/>
      <c r="AB30" s="63" t="s">
        <v>61</v>
      </c>
      <c r="AC30" s="2" t="s">
        <v>71</v>
      </c>
      <c r="AD30" s="62">
        <f>T108</f>
        <v>294.72963935530788</v>
      </c>
      <c r="AE30" s="2">
        <v>85</v>
      </c>
      <c r="AF30" s="62">
        <f t="shared" ref="AF30:AF35" si="34">AD30*AE30</f>
        <v>25052.01934520117</v>
      </c>
      <c r="AG30" s="64"/>
    </row>
    <row r="31" spans="1:37" x14ac:dyDescent="0.25">
      <c r="A31" s="2">
        <f t="shared" si="17"/>
        <v>5</v>
      </c>
      <c r="B31" s="2">
        <v>95</v>
      </c>
      <c r="C31" s="2">
        <v>1123.6780000000001</v>
      </c>
      <c r="D31" s="4">
        <f t="shared" si="18"/>
        <v>0.35</v>
      </c>
      <c r="E31" s="1">
        <f t="shared" si="19"/>
        <v>0</v>
      </c>
      <c r="F31" s="4">
        <f t="shared" si="20"/>
        <v>0.18</v>
      </c>
      <c r="G31" s="53">
        <f t="shared" si="21"/>
        <v>4.0000000000000001E-3</v>
      </c>
      <c r="H31" s="1">
        <f t="shared" si="22"/>
        <v>0.2</v>
      </c>
      <c r="I31" s="1"/>
      <c r="J31" s="5">
        <f t="shared" si="23"/>
        <v>1123.5510000000004</v>
      </c>
      <c r="K31" s="5">
        <f t="shared" si="15"/>
        <v>1123.7310000000004</v>
      </c>
      <c r="L31" s="5">
        <f t="shared" si="16"/>
        <v>1123.9310000000005</v>
      </c>
      <c r="M31" s="47">
        <f t="shared" si="24"/>
        <v>0.42699999999972532</v>
      </c>
      <c r="N31" s="47">
        <f t="shared" si="25"/>
        <v>0.25300000000038381</v>
      </c>
      <c r="O31" s="47">
        <v>0.4</v>
      </c>
      <c r="P31" s="47">
        <f t="shared" si="26"/>
        <v>0.38</v>
      </c>
      <c r="Q31" s="48">
        <f t="shared" si="27"/>
        <v>0.95</v>
      </c>
      <c r="R31" s="47">
        <f t="shared" si="28"/>
        <v>0.55509999999964288</v>
      </c>
      <c r="S31" s="47">
        <f t="shared" si="29"/>
        <v>0.44275000000067166</v>
      </c>
      <c r="T31" s="47">
        <f t="shared" si="30"/>
        <v>2.7754999999982144</v>
      </c>
      <c r="U31" s="7">
        <f t="shared" si="31"/>
        <v>2.2137500000033583</v>
      </c>
      <c r="V31" s="43">
        <v>0.3</v>
      </c>
      <c r="W31" s="44">
        <f t="shared" si="32"/>
        <v>1.1099999999999999</v>
      </c>
      <c r="X31" s="44">
        <f t="shared" si="33"/>
        <v>1.6649999999999998</v>
      </c>
      <c r="Y31" s="1"/>
      <c r="AB31" s="63" t="s">
        <v>72</v>
      </c>
      <c r="AC31" s="2" t="s">
        <v>71</v>
      </c>
      <c r="AD31" s="62">
        <f>U108</f>
        <v>112.04109096708655</v>
      </c>
      <c r="AE31" s="58">
        <v>123</v>
      </c>
      <c r="AF31" s="62">
        <f t="shared" si="34"/>
        <v>13781.054188951644</v>
      </c>
      <c r="AG31" s="64"/>
    </row>
    <row r="32" spans="1:37" x14ac:dyDescent="0.25">
      <c r="A32" s="2">
        <f t="shared" si="17"/>
        <v>5</v>
      </c>
      <c r="B32" s="2">
        <v>100</v>
      </c>
      <c r="C32" s="2">
        <v>1123.6210000000001</v>
      </c>
      <c r="D32" s="4">
        <f t="shared" si="18"/>
        <v>0.35</v>
      </c>
      <c r="E32" s="1">
        <f t="shared" si="19"/>
        <v>0</v>
      </c>
      <c r="F32" s="4">
        <f t="shared" si="20"/>
        <v>0.18</v>
      </c>
      <c r="G32" s="53">
        <f t="shared" si="21"/>
        <v>4.0000000000000001E-3</v>
      </c>
      <c r="H32" s="1">
        <f t="shared" si="22"/>
        <v>0.2</v>
      </c>
      <c r="I32" s="1"/>
      <c r="J32" s="5">
        <f t="shared" si="23"/>
        <v>1123.5310000000004</v>
      </c>
      <c r="K32" s="5">
        <f t="shared" si="15"/>
        <v>1123.7110000000005</v>
      </c>
      <c r="L32" s="5">
        <f t="shared" si="16"/>
        <v>1123.9110000000005</v>
      </c>
      <c r="M32" s="47">
        <f t="shared" si="24"/>
        <v>0.38999999999969076</v>
      </c>
      <c r="N32" s="47">
        <f t="shared" si="25"/>
        <v>0.29000000000041837</v>
      </c>
      <c r="O32" s="47">
        <v>0.4</v>
      </c>
      <c r="P32" s="47">
        <f t="shared" si="26"/>
        <v>0.38</v>
      </c>
      <c r="Q32" s="48">
        <f t="shared" si="27"/>
        <v>0.95</v>
      </c>
      <c r="R32" s="47">
        <f t="shared" si="28"/>
        <v>0.50699999999959788</v>
      </c>
      <c r="S32" s="47">
        <f t="shared" si="29"/>
        <v>0.50750000000073214</v>
      </c>
      <c r="T32" s="47">
        <f t="shared" si="30"/>
        <v>2.5349999999979893</v>
      </c>
      <c r="U32" s="7">
        <f t="shared" si="31"/>
        <v>2.5375000000036607</v>
      </c>
      <c r="V32" s="43">
        <v>0.3</v>
      </c>
      <c r="W32" s="44">
        <f t="shared" si="32"/>
        <v>1.1099999999999999</v>
      </c>
      <c r="X32" s="44">
        <f t="shared" si="33"/>
        <v>1.6649999999999998</v>
      </c>
      <c r="Y32" s="1"/>
      <c r="AB32" s="63" t="s">
        <v>74</v>
      </c>
      <c r="AC32" s="2" t="s">
        <v>71</v>
      </c>
      <c r="AD32" s="62">
        <f>AJ15+AJ24</f>
        <v>294.03800000000001</v>
      </c>
      <c r="AE32" s="58">
        <f>AE31</f>
        <v>123</v>
      </c>
      <c r="AF32" s="62">
        <f t="shared" si="34"/>
        <v>36166.673999999999</v>
      </c>
      <c r="AG32" s="64"/>
    </row>
    <row r="33" spans="1:33" x14ac:dyDescent="0.25">
      <c r="A33" s="2">
        <f t="shared" si="17"/>
        <v>5</v>
      </c>
      <c r="B33" s="2">
        <v>105</v>
      </c>
      <c r="C33" s="2">
        <v>1123.5640000000001</v>
      </c>
      <c r="D33" s="4">
        <f t="shared" si="18"/>
        <v>0.35</v>
      </c>
      <c r="E33" s="1">
        <f t="shared" si="19"/>
        <v>0</v>
      </c>
      <c r="F33" s="4">
        <f t="shared" si="20"/>
        <v>0.18</v>
      </c>
      <c r="G33" s="53">
        <f t="shared" si="21"/>
        <v>4.0000000000000001E-3</v>
      </c>
      <c r="H33" s="1">
        <f t="shared" si="22"/>
        <v>0.2</v>
      </c>
      <c r="I33" s="1"/>
      <c r="J33" s="5">
        <f t="shared" si="23"/>
        <v>1123.5110000000004</v>
      </c>
      <c r="K33" s="5">
        <f t="shared" si="15"/>
        <v>1123.6910000000005</v>
      </c>
      <c r="L33" s="5">
        <f t="shared" si="16"/>
        <v>1123.8910000000005</v>
      </c>
      <c r="M33" s="47">
        <f t="shared" si="24"/>
        <v>0.3529999999996562</v>
      </c>
      <c r="N33" s="47">
        <f t="shared" si="25"/>
        <v>0.32700000000045293</v>
      </c>
      <c r="O33" s="47">
        <v>0.4</v>
      </c>
      <c r="P33" s="47">
        <f t="shared" si="26"/>
        <v>0.38</v>
      </c>
      <c r="Q33" s="48">
        <f t="shared" si="27"/>
        <v>0.95</v>
      </c>
      <c r="R33" s="47">
        <f t="shared" si="28"/>
        <v>0.458899999999553</v>
      </c>
      <c r="S33" s="47">
        <f t="shared" si="29"/>
        <v>0.57225000000079262</v>
      </c>
      <c r="T33" s="47">
        <f t="shared" si="30"/>
        <v>2.2944999999977651</v>
      </c>
      <c r="U33" s="7">
        <f t="shared" si="31"/>
        <v>2.8612500000039631</v>
      </c>
      <c r="V33" s="43">
        <v>0.3</v>
      </c>
      <c r="W33" s="44">
        <f t="shared" si="32"/>
        <v>1.1099999999999999</v>
      </c>
      <c r="X33" s="44">
        <f t="shared" si="33"/>
        <v>1.6649999999999998</v>
      </c>
      <c r="Y33" s="1"/>
      <c r="AB33" s="63" t="s">
        <v>62</v>
      </c>
      <c r="AC33" s="2" t="s">
        <v>71</v>
      </c>
      <c r="AD33" s="62">
        <f>X108</f>
        <v>138.15554999999989</v>
      </c>
      <c r="AE33" s="2">
        <v>1500</v>
      </c>
      <c r="AF33" s="62">
        <f t="shared" si="34"/>
        <v>207233.32499999984</v>
      </c>
      <c r="AG33" s="64"/>
    </row>
    <row r="34" spans="1:33" x14ac:dyDescent="0.25">
      <c r="A34" s="2">
        <f t="shared" si="17"/>
        <v>5</v>
      </c>
      <c r="B34" s="2">
        <v>110</v>
      </c>
      <c r="C34" s="2">
        <v>1123.5060000000001</v>
      </c>
      <c r="D34" s="4">
        <f t="shared" si="18"/>
        <v>0.35</v>
      </c>
      <c r="E34" s="1">
        <f t="shared" si="19"/>
        <v>0</v>
      </c>
      <c r="F34" s="4">
        <f t="shared" si="20"/>
        <v>0.18</v>
      </c>
      <c r="G34" s="53">
        <f t="shared" si="21"/>
        <v>4.0000000000000001E-3</v>
      </c>
      <c r="H34" s="1">
        <f t="shared" si="22"/>
        <v>0.2</v>
      </c>
      <c r="I34" s="1">
        <v>0.5</v>
      </c>
      <c r="J34" s="5">
        <f t="shared" si="23"/>
        <v>1123.4910000000004</v>
      </c>
      <c r="K34" s="5">
        <f t="shared" si="15"/>
        <v>1123.6710000000005</v>
      </c>
      <c r="L34" s="5">
        <f t="shared" si="16"/>
        <v>1123.8710000000005</v>
      </c>
      <c r="M34" s="47">
        <f t="shared" si="24"/>
        <v>0.31499999999964529</v>
      </c>
      <c r="N34" s="47">
        <f t="shared" si="25"/>
        <v>0.36500000000046384</v>
      </c>
      <c r="O34" s="47">
        <v>0.4</v>
      </c>
      <c r="P34" s="47">
        <f t="shared" si="26"/>
        <v>0.38</v>
      </c>
      <c r="Q34" s="48">
        <f t="shared" si="27"/>
        <v>0.95</v>
      </c>
      <c r="R34" s="47">
        <f t="shared" si="28"/>
        <v>0.40949999999953879</v>
      </c>
      <c r="S34" s="47">
        <f t="shared" si="29"/>
        <v>0.63875000000081172</v>
      </c>
      <c r="T34" s="47">
        <f t="shared" si="30"/>
        <v>2.0474999999976937</v>
      </c>
      <c r="U34" s="7">
        <f t="shared" si="31"/>
        <v>3.1937500000040586</v>
      </c>
      <c r="V34" s="43">
        <v>0.3</v>
      </c>
      <c r="W34" s="44">
        <f t="shared" si="32"/>
        <v>1.1099999999999999</v>
      </c>
      <c r="X34" s="44">
        <f t="shared" si="33"/>
        <v>1.6649999999999998</v>
      </c>
      <c r="Y34" s="1"/>
      <c r="AB34" s="63" t="s">
        <v>63</v>
      </c>
      <c r="AC34" s="2" t="s">
        <v>70</v>
      </c>
      <c r="AD34" s="62">
        <f>AJ13+AJ22</f>
        <v>740.25649999999996</v>
      </c>
      <c r="AE34" s="2">
        <v>308</v>
      </c>
      <c r="AF34" s="62">
        <f t="shared" si="34"/>
        <v>227999.00199999998</v>
      </c>
      <c r="AG34" s="64"/>
    </row>
    <row r="35" spans="1:33" x14ac:dyDescent="0.25">
      <c r="A35" s="1">
        <f t="shared" si="17"/>
        <v>0</v>
      </c>
      <c r="B35" s="10">
        <f t="shared" ref="B35:H35" si="35">B34</f>
        <v>110</v>
      </c>
      <c r="C35" s="5">
        <f t="shared" si="35"/>
        <v>1123.5060000000001</v>
      </c>
      <c r="D35" s="4">
        <f>H4</f>
        <v>0.25</v>
      </c>
      <c r="E35" s="54">
        <f>I4</f>
        <v>0</v>
      </c>
      <c r="F35" s="4">
        <f>J4</f>
        <v>0.15</v>
      </c>
      <c r="G35" s="55">
        <v>4.4999999999999997E-3</v>
      </c>
      <c r="H35" s="11">
        <f t="shared" si="35"/>
        <v>0.2</v>
      </c>
      <c r="I35" s="2"/>
      <c r="J35" s="5">
        <f>J34-I34</f>
        <v>1122.9910000000004</v>
      </c>
      <c r="K35" s="5">
        <f>J35+F35</f>
        <v>1123.1410000000005</v>
      </c>
      <c r="L35" s="5">
        <f t="shared" si="16"/>
        <v>1123.3410000000006</v>
      </c>
      <c r="M35" s="47">
        <f t="shared" si="24"/>
        <v>0.81499999999964534</v>
      </c>
      <c r="N35" s="47">
        <f t="shared" si="25"/>
        <v>0</v>
      </c>
      <c r="O35" s="47">
        <v>0.4</v>
      </c>
      <c r="P35" s="47">
        <f t="shared" si="26"/>
        <v>0.35</v>
      </c>
      <c r="Q35" s="48">
        <f t="shared" si="27"/>
        <v>0.85</v>
      </c>
      <c r="R35" s="47">
        <f t="shared" si="28"/>
        <v>0.89649999999960994</v>
      </c>
      <c r="S35" s="47">
        <f t="shared" si="29"/>
        <v>0</v>
      </c>
      <c r="T35" s="47">
        <f t="shared" si="30"/>
        <v>0</v>
      </c>
      <c r="U35" s="7">
        <f t="shared" si="31"/>
        <v>0</v>
      </c>
      <c r="V35" s="43">
        <v>0.3</v>
      </c>
      <c r="W35" s="44">
        <f t="shared" si="32"/>
        <v>0.95</v>
      </c>
      <c r="X35" s="44">
        <f t="shared" si="33"/>
        <v>0</v>
      </c>
      <c r="Y35" s="1"/>
      <c r="AB35" s="63" t="s">
        <v>64</v>
      </c>
      <c r="AC35" s="2" t="s">
        <v>71</v>
      </c>
      <c r="AD35" s="62">
        <f>AJ14+AJ23</f>
        <v>25.511500000000002</v>
      </c>
      <c r="AE35" s="2">
        <v>240</v>
      </c>
      <c r="AF35" s="62">
        <f t="shared" si="34"/>
        <v>6122.76</v>
      </c>
      <c r="AG35" s="64"/>
    </row>
    <row r="36" spans="1:33" ht="15.75" thickBot="1" x14ac:dyDescent="0.3">
      <c r="A36" s="2">
        <f>B36-B34</f>
        <v>5</v>
      </c>
      <c r="B36" s="2">
        <v>115</v>
      </c>
      <c r="C36" s="2">
        <v>1123.453</v>
      </c>
      <c r="D36" s="4">
        <f>D35</f>
        <v>0.25</v>
      </c>
      <c r="E36" s="1">
        <f>E34</f>
        <v>0</v>
      </c>
      <c r="F36" s="4">
        <f>F35</f>
        <v>0.15</v>
      </c>
      <c r="G36" s="53">
        <f>G35</f>
        <v>4.4999999999999997E-3</v>
      </c>
      <c r="H36" s="1">
        <f>H34</f>
        <v>0.2</v>
      </c>
      <c r="I36" s="1"/>
      <c r="J36" s="5">
        <f t="shared" si="23"/>
        <v>1122.9685000000004</v>
      </c>
      <c r="K36" s="5">
        <f t="shared" si="15"/>
        <v>1123.1185000000005</v>
      </c>
      <c r="L36" s="5">
        <f t="shared" si="16"/>
        <v>1123.3185000000005</v>
      </c>
      <c r="M36" s="47">
        <f t="shared" si="24"/>
        <v>0.78449999999957076</v>
      </c>
      <c r="N36" s="47">
        <f t="shared" si="25"/>
        <v>0</v>
      </c>
      <c r="O36" s="47">
        <v>0.4</v>
      </c>
      <c r="P36" s="47">
        <f t="shared" si="26"/>
        <v>0.35</v>
      </c>
      <c r="Q36" s="48">
        <f t="shared" si="27"/>
        <v>0.85</v>
      </c>
      <c r="R36" s="47">
        <f t="shared" si="28"/>
        <v>0.86294999999952793</v>
      </c>
      <c r="S36" s="47">
        <f t="shared" si="29"/>
        <v>0</v>
      </c>
      <c r="T36" s="47">
        <f t="shared" si="30"/>
        <v>4.3147499999976393</v>
      </c>
      <c r="U36" s="7">
        <f t="shared" si="31"/>
        <v>0</v>
      </c>
      <c r="V36" s="43">
        <v>0.3</v>
      </c>
      <c r="W36" s="44">
        <f t="shared" si="32"/>
        <v>0.95</v>
      </c>
      <c r="X36" s="44">
        <f t="shared" si="33"/>
        <v>1.4249999999999998</v>
      </c>
      <c r="Y36" s="1"/>
      <c r="AB36" s="72"/>
      <c r="AC36" s="73"/>
      <c r="AD36" s="74"/>
      <c r="AE36" s="65" t="s">
        <v>73</v>
      </c>
      <c r="AF36" s="69">
        <f>SUM(AF29:AF35)</f>
        <v>527544.35453415266</v>
      </c>
      <c r="AG36" s="70">
        <f>SUM(AG29:AG35)</f>
        <v>11189.52</v>
      </c>
    </row>
    <row r="37" spans="1:33" x14ac:dyDescent="0.25">
      <c r="A37" s="2">
        <f t="shared" si="17"/>
        <v>5</v>
      </c>
      <c r="B37" s="2">
        <v>120</v>
      </c>
      <c r="C37" s="6">
        <v>1123.4000000000001</v>
      </c>
      <c r="D37" s="1">
        <f t="shared" si="18"/>
        <v>0.25</v>
      </c>
      <c r="E37" s="1">
        <f t="shared" si="19"/>
        <v>0</v>
      </c>
      <c r="F37" s="4">
        <f t="shared" si="20"/>
        <v>0.15</v>
      </c>
      <c r="G37" s="53">
        <f t="shared" si="21"/>
        <v>4.4999999999999997E-3</v>
      </c>
      <c r="H37" s="1">
        <f t="shared" si="22"/>
        <v>0.2</v>
      </c>
      <c r="I37" s="1"/>
      <c r="J37" s="5">
        <f t="shared" si="23"/>
        <v>1122.9460000000004</v>
      </c>
      <c r="K37" s="5">
        <f t="shared" si="15"/>
        <v>1123.0960000000005</v>
      </c>
      <c r="L37" s="5">
        <f t="shared" si="16"/>
        <v>1123.2960000000005</v>
      </c>
      <c r="M37" s="47">
        <f t="shared" si="24"/>
        <v>0.75399999999972356</v>
      </c>
      <c r="N37" s="47">
        <f t="shared" si="25"/>
        <v>0</v>
      </c>
      <c r="O37" s="47">
        <v>0.4</v>
      </c>
      <c r="P37" s="47">
        <f t="shared" si="26"/>
        <v>0.35</v>
      </c>
      <c r="Q37" s="48">
        <f t="shared" si="27"/>
        <v>0.85</v>
      </c>
      <c r="R37" s="47">
        <f t="shared" si="28"/>
        <v>0.82939999999969594</v>
      </c>
      <c r="S37" s="47">
        <f t="shared" si="29"/>
        <v>0</v>
      </c>
      <c r="T37" s="47">
        <f t="shared" si="30"/>
        <v>4.1469999999984797</v>
      </c>
      <c r="U37" s="7">
        <f t="shared" si="31"/>
        <v>0</v>
      </c>
      <c r="V37" s="43">
        <v>0.3</v>
      </c>
      <c r="W37" s="44">
        <f t="shared" si="32"/>
        <v>0.95</v>
      </c>
      <c r="X37" s="44">
        <f t="shared" si="33"/>
        <v>1.4249999999999998</v>
      </c>
      <c r="Y37" s="1"/>
    </row>
    <row r="38" spans="1:33" x14ac:dyDescent="0.25">
      <c r="A38" s="2">
        <f t="shared" si="17"/>
        <v>5</v>
      </c>
      <c r="B38" s="2">
        <v>125</v>
      </c>
      <c r="C38" s="2">
        <v>1123.3489999999999</v>
      </c>
      <c r="D38" s="1">
        <f t="shared" si="18"/>
        <v>0.25</v>
      </c>
      <c r="E38" s="1">
        <f t="shared" si="19"/>
        <v>0</v>
      </c>
      <c r="F38" s="4">
        <f t="shared" si="20"/>
        <v>0.15</v>
      </c>
      <c r="G38" s="53">
        <f t="shared" si="21"/>
        <v>4.4999999999999997E-3</v>
      </c>
      <c r="H38" s="1">
        <f t="shared" si="22"/>
        <v>0.2</v>
      </c>
      <c r="I38" s="1"/>
      <c r="J38" s="5">
        <f t="shared" si="23"/>
        <v>1122.9235000000003</v>
      </c>
      <c r="K38" s="5">
        <f t="shared" si="15"/>
        <v>1123.0735000000004</v>
      </c>
      <c r="L38" s="5">
        <f t="shared" si="16"/>
        <v>1123.2735000000005</v>
      </c>
      <c r="M38" s="47">
        <f t="shared" si="24"/>
        <v>0.72549999999960169</v>
      </c>
      <c r="N38" s="47">
        <f t="shared" si="25"/>
        <v>0</v>
      </c>
      <c r="O38" s="47">
        <v>0.4</v>
      </c>
      <c r="P38" s="47">
        <f t="shared" si="26"/>
        <v>0.35</v>
      </c>
      <c r="Q38" s="48">
        <f t="shared" si="27"/>
        <v>0.85</v>
      </c>
      <c r="R38" s="47">
        <f t="shared" si="28"/>
        <v>0.79804999999956194</v>
      </c>
      <c r="S38" s="47">
        <f t="shared" si="29"/>
        <v>0</v>
      </c>
      <c r="T38" s="47">
        <f t="shared" si="30"/>
        <v>3.9902499999978098</v>
      </c>
      <c r="U38" s="7">
        <f t="shared" si="31"/>
        <v>0</v>
      </c>
      <c r="V38" s="43">
        <v>0.3</v>
      </c>
      <c r="W38" s="44">
        <f t="shared" si="32"/>
        <v>0.95</v>
      </c>
      <c r="X38" s="44">
        <f t="shared" si="33"/>
        <v>1.4249999999999998</v>
      </c>
      <c r="Y38" s="1"/>
    </row>
    <row r="39" spans="1:33" x14ac:dyDescent="0.25">
      <c r="A39" s="2">
        <f t="shared" si="17"/>
        <v>5</v>
      </c>
      <c r="B39" s="2">
        <v>130</v>
      </c>
      <c r="C39" s="2">
        <v>1123.298</v>
      </c>
      <c r="D39" s="1">
        <f t="shared" si="18"/>
        <v>0.25</v>
      </c>
      <c r="E39" s="1">
        <f t="shared" si="19"/>
        <v>0</v>
      </c>
      <c r="F39" s="4">
        <f t="shared" si="20"/>
        <v>0.15</v>
      </c>
      <c r="G39" s="53">
        <f t="shared" si="21"/>
        <v>4.4999999999999997E-3</v>
      </c>
      <c r="H39" s="1">
        <f t="shared" si="22"/>
        <v>0.2</v>
      </c>
      <c r="I39" s="1"/>
      <c r="J39" s="5">
        <f t="shared" si="23"/>
        <v>1122.9010000000003</v>
      </c>
      <c r="K39" s="5">
        <f t="shared" si="15"/>
        <v>1123.0510000000004</v>
      </c>
      <c r="L39" s="5">
        <f t="shared" si="16"/>
        <v>1123.2510000000004</v>
      </c>
      <c r="M39" s="47">
        <f t="shared" si="24"/>
        <v>0.69699999999970719</v>
      </c>
      <c r="N39" s="47">
        <f t="shared" si="25"/>
        <v>0</v>
      </c>
      <c r="O39" s="47">
        <v>0.4</v>
      </c>
      <c r="P39" s="47">
        <f t="shared" si="26"/>
        <v>0.35</v>
      </c>
      <c r="Q39" s="48">
        <f t="shared" si="27"/>
        <v>0.85</v>
      </c>
      <c r="R39" s="47">
        <f t="shared" si="28"/>
        <v>0.76669999999967797</v>
      </c>
      <c r="S39" s="47">
        <f t="shared" si="29"/>
        <v>0</v>
      </c>
      <c r="T39" s="47">
        <f t="shared" si="30"/>
        <v>3.8334999999983896</v>
      </c>
      <c r="U39" s="7">
        <f t="shared" si="31"/>
        <v>0</v>
      </c>
      <c r="V39" s="43">
        <v>0.3</v>
      </c>
      <c r="W39" s="44">
        <f t="shared" si="32"/>
        <v>0.95</v>
      </c>
      <c r="X39" s="44">
        <f t="shared" si="33"/>
        <v>1.4249999999999998</v>
      </c>
      <c r="Y39" s="1"/>
    </row>
    <row r="40" spans="1:33" x14ac:dyDescent="0.25">
      <c r="A40" s="2">
        <f t="shared" si="17"/>
        <v>5</v>
      </c>
      <c r="B40" s="2">
        <v>135</v>
      </c>
      <c r="C40" s="2">
        <v>1123.2470000000001</v>
      </c>
      <c r="D40" s="1">
        <f t="shared" si="18"/>
        <v>0.25</v>
      </c>
      <c r="E40" s="1">
        <f t="shared" si="19"/>
        <v>0</v>
      </c>
      <c r="F40" s="4">
        <f t="shared" si="20"/>
        <v>0.15</v>
      </c>
      <c r="G40" s="53">
        <f t="shared" si="21"/>
        <v>4.4999999999999997E-3</v>
      </c>
      <c r="H40" s="1">
        <f t="shared" si="22"/>
        <v>0.2</v>
      </c>
      <c r="I40" s="1"/>
      <c r="J40" s="5">
        <f t="shared" si="23"/>
        <v>1122.8785000000003</v>
      </c>
      <c r="K40" s="5">
        <f t="shared" si="15"/>
        <v>1123.0285000000003</v>
      </c>
      <c r="L40" s="5">
        <f t="shared" si="16"/>
        <v>1123.2285000000004</v>
      </c>
      <c r="M40" s="47">
        <f t="shared" si="24"/>
        <v>0.66849999999981269</v>
      </c>
      <c r="N40" s="47">
        <f t="shared" si="25"/>
        <v>0</v>
      </c>
      <c r="O40" s="47">
        <v>0.4</v>
      </c>
      <c r="P40" s="47">
        <f t="shared" si="26"/>
        <v>0.35</v>
      </c>
      <c r="Q40" s="48">
        <f t="shared" si="27"/>
        <v>0.85</v>
      </c>
      <c r="R40" s="47">
        <f t="shared" si="28"/>
        <v>0.735349999999794</v>
      </c>
      <c r="S40" s="47">
        <f t="shared" si="29"/>
        <v>0</v>
      </c>
      <c r="T40" s="47">
        <f t="shared" si="30"/>
        <v>3.6767499999989699</v>
      </c>
      <c r="U40" s="7">
        <f t="shared" si="31"/>
        <v>0</v>
      </c>
      <c r="V40" s="43">
        <v>0.3</v>
      </c>
      <c r="W40" s="44">
        <f t="shared" si="32"/>
        <v>0.95</v>
      </c>
      <c r="X40" s="44">
        <f t="shared" si="33"/>
        <v>1.4249999999999998</v>
      </c>
      <c r="Y40" s="1"/>
    </row>
    <row r="41" spans="1:33" x14ac:dyDescent="0.25">
      <c r="A41" s="2">
        <f t="shared" si="17"/>
        <v>5</v>
      </c>
      <c r="B41" s="2">
        <v>140</v>
      </c>
      <c r="C41" s="2">
        <v>1123.1959999999999</v>
      </c>
      <c r="D41" s="1">
        <f t="shared" si="18"/>
        <v>0.25</v>
      </c>
      <c r="E41" s="1">
        <f t="shared" si="19"/>
        <v>0</v>
      </c>
      <c r="F41" s="4">
        <f t="shared" si="20"/>
        <v>0.15</v>
      </c>
      <c r="G41" s="53">
        <f t="shared" si="21"/>
        <v>4.4999999999999997E-3</v>
      </c>
      <c r="H41" s="1">
        <f t="shared" si="22"/>
        <v>0.2</v>
      </c>
      <c r="I41" s="1"/>
      <c r="J41" s="5">
        <f t="shared" si="23"/>
        <v>1122.8560000000002</v>
      </c>
      <c r="K41" s="5">
        <f t="shared" si="15"/>
        <v>1123.0060000000003</v>
      </c>
      <c r="L41" s="5">
        <f t="shared" si="16"/>
        <v>1123.2060000000004</v>
      </c>
      <c r="M41" s="47">
        <f t="shared" si="24"/>
        <v>0.63999999999969082</v>
      </c>
      <c r="N41" s="47">
        <f t="shared" si="25"/>
        <v>1.0000000000445652E-2</v>
      </c>
      <c r="O41" s="47">
        <v>0.4</v>
      </c>
      <c r="P41" s="47">
        <f t="shared" si="26"/>
        <v>0.35</v>
      </c>
      <c r="Q41" s="48">
        <f t="shared" si="27"/>
        <v>0.85</v>
      </c>
      <c r="R41" s="47">
        <f t="shared" si="28"/>
        <v>0.70399999999966001</v>
      </c>
      <c r="S41" s="47">
        <f t="shared" si="29"/>
        <v>1.6500000000735326E-2</v>
      </c>
      <c r="T41" s="47">
        <f t="shared" si="30"/>
        <v>3.5199999999983</v>
      </c>
      <c r="U41" s="7">
        <f t="shared" si="31"/>
        <v>8.2500000003676632E-2</v>
      </c>
      <c r="V41" s="43">
        <v>0.3</v>
      </c>
      <c r="W41" s="44">
        <f t="shared" si="32"/>
        <v>0.95</v>
      </c>
      <c r="X41" s="44">
        <f t="shared" si="33"/>
        <v>1.4249999999999998</v>
      </c>
      <c r="Y41" s="1"/>
    </row>
    <row r="42" spans="1:33" x14ac:dyDescent="0.25">
      <c r="A42" s="2">
        <f t="shared" si="17"/>
        <v>5</v>
      </c>
      <c r="B42" s="2">
        <v>145</v>
      </c>
      <c r="C42" s="2">
        <v>1123.145</v>
      </c>
      <c r="D42" s="1">
        <f t="shared" si="18"/>
        <v>0.25</v>
      </c>
      <c r="E42" s="1">
        <f t="shared" si="19"/>
        <v>0</v>
      </c>
      <c r="F42" s="4">
        <f t="shared" si="20"/>
        <v>0.15</v>
      </c>
      <c r="G42" s="53">
        <f t="shared" si="21"/>
        <v>4.4999999999999997E-3</v>
      </c>
      <c r="H42" s="1">
        <f t="shared" si="22"/>
        <v>0.2</v>
      </c>
      <c r="I42" s="1"/>
      <c r="J42" s="5">
        <f t="shared" si="23"/>
        <v>1122.8335000000002</v>
      </c>
      <c r="K42" s="5">
        <f t="shared" si="15"/>
        <v>1122.9835000000003</v>
      </c>
      <c r="L42" s="5">
        <f t="shared" si="16"/>
        <v>1123.1835000000003</v>
      </c>
      <c r="M42" s="47">
        <f t="shared" si="24"/>
        <v>0.61149999999979632</v>
      </c>
      <c r="N42" s="47">
        <f t="shared" si="25"/>
        <v>3.8500000000340151E-2</v>
      </c>
      <c r="O42" s="47">
        <v>0.4</v>
      </c>
      <c r="P42" s="47">
        <f t="shared" si="26"/>
        <v>0.35</v>
      </c>
      <c r="Q42" s="48">
        <f t="shared" si="27"/>
        <v>0.85</v>
      </c>
      <c r="R42" s="47">
        <f t="shared" si="28"/>
        <v>0.67264999999977604</v>
      </c>
      <c r="S42" s="47">
        <f t="shared" si="29"/>
        <v>6.3525000000561244E-2</v>
      </c>
      <c r="T42" s="47">
        <f t="shared" si="30"/>
        <v>3.3632499999988803</v>
      </c>
      <c r="U42" s="7">
        <f t="shared" si="31"/>
        <v>0.31762500000280625</v>
      </c>
      <c r="V42" s="43">
        <v>0.3</v>
      </c>
      <c r="W42" s="44">
        <f t="shared" si="32"/>
        <v>0.95</v>
      </c>
      <c r="X42" s="44">
        <f t="shared" si="33"/>
        <v>1.4249999999999998</v>
      </c>
      <c r="Y42" s="1"/>
    </row>
    <row r="43" spans="1:33" x14ac:dyDescent="0.25">
      <c r="A43" s="2">
        <f t="shared" si="17"/>
        <v>5</v>
      </c>
      <c r="B43" s="2">
        <v>150</v>
      </c>
      <c r="C43" s="2">
        <v>1123.0930000000001</v>
      </c>
      <c r="D43" s="1">
        <f t="shared" si="18"/>
        <v>0.25</v>
      </c>
      <c r="E43" s="1">
        <f t="shared" si="19"/>
        <v>0</v>
      </c>
      <c r="F43" s="4">
        <f t="shared" si="20"/>
        <v>0.15</v>
      </c>
      <c r="G43" s="53">
        <f t="shared" si="21"/>
        <v>4.4999999999999997E-3</v>
      </c>
      <c r="H43" s="1">
        <f t="shared" si="22"/>
        <v>0.2</v>
      </c>
      <c r="I43" s="1"/>
      <c r="J43" s="5">
        <f t="shared" si="23"/>
        <v>1122.8110000000001</v>
      </c>
      <c r="K43" s="5">
        <f t="shared" si="15"/>
        <v>1122.9610000000002</v>
      </c>
      <c r="L43" s="5">
        <f t="shared" si="16"/>
        <v>1123.1610000000003</v>
      </c>
      <c r="M43" s="47">
        <f t="shared" si="24"/>
        <v>0.58199999999992547</v>
      </c>
      <c r="N43" s="47">
        <f t="shared" si="25"/>
        <v>6.8000000000211003E-2</v>
      </c>
      <c r="O43" s="47">
        <v>0.4</v>
      </c>
      <c r="P43" s="47">
        <f t="shared" si="26"/>
        <v>0.35</v>
      </c>
      <c r="Q43" s="48">
        <f t="shared" si="27"/>
        <v>0.85</v>
      </c>
      <c r="R43" s="47">
        <f t="shared" si="28"/>
        <v>0.64019999999991806</v>
      </c>
      <c r="S43" s="47">
        <f t="shared" si="29"/>
        <v>0.11220000000034815</v>
      </c>
      <c r="T43" s="47">
        <f t="shared" si="30"/>
        <v>3.2009999999995902</v>
      </c>
      <c r="U43" s="7">
        <f t="shared" si="31"/>
        <v>0.56100000000174077</v>
      </c>
      <c r="V43" s="43">
        <v>0.3</v>
      </c>
      <c r="W43" s="44">
        <f t="shared" si="32"/>
        <v>0.95</v>
      </c>
      <c r="X43" s="44">
        <f t="shared" si="33"/>
        <v>1.4249999999999998</v>
      </c>
      <c r="Y43" s="1"/>
    </row>
    <row r="44" spans="1:33" x14ac:dyDescent="0.25">
      <c r="A44" s="2">
        <f t="shared" si="17"/>
        <v>5</v>
      </c>
      <c r="B44" s="2">
        <v>155</v>
      </c>
      <c r="C44" s="2">
        <v>1123.0429999999999</v>
      </c>
      <c r="D44" s="1">
        <f t="shared" si="18"/>
        <v>0.25</v>
      </c>
      <c r="E44" s="1">
        <f t="shared" si="19"/>
        <v>0</v>
      </c>
      <c r="F44" s="4">
        <f t="shared" si="20"/>
        <v>0.15</v>
      </c>
      <c r="G44" s="53">
        <f t="shared" si="21"/>
        <v>4.4999999999999997E-3</v>
      </c>
      <c r="H44" s="1">
        <f t="shared" si="22"/>
        <v>0.2</v>
      </c>
      <c r="I44" s="1"/>
      <c r="J44" s="5">
        <f t="shared" si="23"/>
        <v>1122.7885000000001</v>
      </c>
      <c r="K44" s="5">
        <f t="shared" si="15"/>
        <v>1122.9385000000002</v>
      </c>
      <c r="L44" s="5">
        <f t="shared" si="16"/>
        <v>1123.1385000000002</v>
      </c>
      <c r="M44" s="47">
        <f t="shared" si="24"/>
        <v>0.55449999999977995</v>
      </c>
      <c r="N44" s="47">
        <f t="shared" si="25"/>
        <v>9.5500000000356522E-2</v>
      </c>
      <c r="O44" s="47">
        <v>0.4</v>
      </c>
      <c r="P44" s="47">
        <f t="shared" si="26"/>
        <v>0.35</v>
      </c>
      <c r="Q44" s="48">
        <f t="shared" si="27"/>
        <v>0.85</v>
      </c>
      <c r="R44" s="47">
        <f t="shared" si="28"/>
        <v>0.60994999999975796</v>
      </c>
      <c r="S44" s="47">
        <f t="shared" si="29"/>
        <v>0.15757500000058824</v>
      </c>
      <c r="T44" s="47">
        <f t="shared" si="30"/>
        <v>3.0497499999987898</v>
      </c>
      <c r="U44" s="7">
        <f t="shared" si="31"/>
        <v>0.78787500000294119</v>
      </c>
      <c r="V44" s="43">
        <v>0.3</v>
      </c>
      <c r="W44" s="44">
        <f t="shared" si="32"/>
        <v>0.95</v>
      </c>
      <c r="X44" s="44">
        <f t="shared" si="33"/>
        <v>1.4249999999999998</v>
      </c>
      <c r="Y44" s="1"/>
    </row>
    <row r="45" spans="1:33" x14ac:dyDescent="0.25">
      <c r="A45" s="2">
        <f t="shared" si="17"/>
        <v>5</v>
      </c>
      <c r="B45" s="2">
        <v>160</v>
      </c>
      <c r="C45" s="2">
        <v>1122.9929999999999</v>
      </c>
      <c r="D45" s="1">
        <f t="shared" si="18"/>
        <v>0.25</v>
      </c>
      <c r="E45" s="1">
        <f t="shared" si="19"/>
        <v>0</v>
      </c>
      <c r="F45" s="4">
        <f t="shared" si="20"/>
        <v>0.15</v>
      </c>
      <c r="G45" s="53">
        <f t="shared" si="21"/>
        <v>4.4999999999999997E-3</v>
      </c>
      <c r="H45" s="1">
        <f t="shared" si="22"/>
        <v>0.2</v>
      </c>
      <c r="I45" s="1"/>
      <c r="J45" s="5">
        <f t="shared" si="23"/>
        <v>1122.7660000000001</v>
      </c>
      <c r="K45" s="5">
        <f t="shared" si="15"/>
        <v>1122.9160000000002</v>
      </c>
      <c r="L45" s="5">
        <f t="shared" si="16"/>
        <v>1123.1160000000002</v>
      </c>
      <c r="M45" s="47">
        <f t="shared" si="24"/>
        <v>0.5269999999998618</v>
      </c>
      <c r="N45" s="47">
        <f t="shared" si="25"/>
        <v>0.12300000000027467</v>
      </c>
      <c r="O45" s="47">
        <v>0.4</v>
      </c>
      <c r="P45" s="47">
        <f t="shared" si="26"/>
        <v>0.35</v>
      </c>
      <c r="Q45" s="48">
        <f t="shared" si="27"/>
        <v>0.85</v>
      </c>
      <c r="R45" s="47">
        <f t="shared" si="28"/>
        <v>0.579699999999848</v>
      </c>
      <c r="S45" s="47">
        <f t="shared" si="29"/>
        <v>0.20295000000045318</v>
      </c>
      <c r="T45" s="47">
        <f t="shared" si="30"/>
        <v>2.89849999999924</v>
      </c>
      <c r="U45" s="7">
        <f t="shared" si="31"/>
        <v>1.014750000002266</v>
      </c>
      <c r="V45" s="43">
        <v>0.3</v>
      </c>
      <c r="W45" s="44">
        <f t="shared" si="32"/>
        <v>0.95</v>
      </c>
      <c r="X45" s="44">
        <f t="shared" si="33"/>
        <v>1.4249999999999998</v>
      </c>
      <c r="Y45" s="1"/>
    </row>
    <row r="46" spans="1:33" x14ac:dyDescent="0.25">
      <c r="A46" s="2">
        <f t="shared" si="17"/>
        <v>5</v>
      </c>
      <c r="B46" s="2">
        <v>165</v>
      </c>
      <c r="C46" s="2">
        <v>1122.943</v>
      </c>
      <c r="D46" s="1">
        <f t="shared" si="18"/>
        <v>0.25</v>
      </c>
      <c r="E46" s="1">
        <f t="shared" si="19"/>
        <v>0</v>
      </c>
      <c r="F46" s="4">
        <f t="shared" si="20"/>
        <v>0.15</v>
      </c>
      <c r="G46" s="53">
        <f t="shared" si="21"/>
        <v>4.4999999999999997E-3</v>
      </c>
      <c r="H46" s="1">
        <f t="shared" si="22"/>
        <v>0.2</v>
      </c>
      <c r="I46" s="1"/>
      <c r="J46" s="5">
        <f t="shared" si="23"/>
        <v>1122.7435</v>
      </c>
      <c r="K46" s="5">
        <f t="shared" si="15"/>
        <v>1122.8935000000001</v>
      </c>
      <c r="L46" s="5">
        <f t="shared" si="16"/>
        <v>1123.0935000000002</v>
      </c>
      <c r="M46" s="47">
        <f t="shared" si="24"/>
        <v>0.4994999999999436</v>
      </c>
      <c r="N46" s="47">
        <f t="shared" si="25"/>
        <v>0.15050000000019281</v>
      </c>
      <c r="O46" s="47">
        <v>0.4</v>
      </c>
      <c r="P46" s="47">
        <f t="shared" si="26"/>
        <v>0.35</v>
      </c>
      <c r="Q46" s="48">
        <f t="shared" si="27"/>
        <v>0.85</v>
      </c>
      <c r="R46" s="47">
        <f t="shared" si="28"/>
        <v>0.54944999999993804</v>
      </c>
      <c r="S46" s="47">
        <f t="shared" si="29"/>
        <v>0.24832500000031812</v>
      </c>
      <c r="T46" s="47">
        <f t="shared" si="30"/>
        <v>2.7472499999996902</v>
      </c>
      <c r="U46" s="7">
        <f t="shared" si="31"/>
        <v>1.2416250000015907</v>
      </c>
      <c r="V46" s="43">
        <v>0.3</v>
      </c>
      <c r="W46" s="44">
        <f t="shared" si="32"/>
        <v>0.95</v>
      </c>
      <c r="X46" s="44">
        <f t="shared" si="33"/>
        <v>1.4249999999999998</v>
      </c>
      <c r="Y46" s="1"/>
    </row>
    <row r="47" spans="1:33" x14ac:dyDescent="0.25">
      <c r="A47" s="2">
        <f t="shared" si="17"/>
        <v>5</v>
      </c>
      <c r="B47" s="2">
        <v>170</v>
      </c>
      <c r="C47" s="2">
        <v>1122.912</v>
      </c>
      <c r="D47" s="1">
        <f t="shared" si="18"/>
        <v>0.25</v>
      </c>
      <c r="E47" s="1">
        <f t="shared" si="19"/>
        <v>0</v>
      </c>
      <c r="F47" s="4">
        <f t="shared" si="20"/>
        <v>0.15</v>
      </c>
      <c r="G47" s="53">
        <f t="shared" si="21"/>
        <v>4.4999999999999997E-3</v>
      </c>
      <c r="H47" s="1">
        <f t="shared" si="22"/>
        <v>0.2</v>
      </c>
      <c r="I47" s="1"/>
      <c r="J47" s="5">
        <f t="shared" si="23"/>
        <v>1122.721</v>
      </c>
      <c r="K47" s="5">
        <f t="shared" si="15"/>
        <v>1122.8710000000001</v>
      </c>
      <c r="L47" s="5">
        <f t="shared" si="16"/>
        <v>1123.0710000000001</v>
      </c>
      <c r="M47" s="47">
        <f t="shared" si="24"/>
        <v>0.49100000000003091</v>
      </c>
      <c r="N47" s="47">
        <f t="shared" si="25"/>
        <v>0.1590000000001055</v>
      </c>
      <c r="O47" s="47">
        <v>0.4</v>
      </c>
      <c r="P47" s="47">
        <f t="shared" si="26"/>
        <v>0.35</v>
      </c>
      <c r="Q47" s="48">
        <f t="shared" si="27"/>
        <v>0.85</v>
      </c>
      <c r="R47" s="47">
        <f t="shared" si="28"/>
        <v>0.540100000000034</v>
      </c>
      <c r="S47" s="47">
        <f t="shared" si="29"/>
        <v>0.26235000000017406</v>
      </c>
      <c r="T47" s="47">
        <f t="shared" si="30"/>
        <v>2.70050000000017</v>
      </c>
      <c r="U47" s="7">
        <f t="shared" si="31"/>
        <v>1.3117500000008704</v>
      </c>
      <c r="V47" s="43">
        <v>0.3</v>
      </c>
      <c r="W47" s="44">
        <f t="shared" si="32"/>
        <v>0.95</v>
      </c>
      <c r="X47" s="44">
        <f t="shared" si="33"/>
        <v>1.4249999999999998</v>
      </c>
      <c r="Y47" s="1"/>
    </row>
    <row r="48" spans="1:33" x14ac:dyDescent="0.25">
      <c r="A48" s="2">
        <f t="shared" si="17"/>
        <v>5</v>
      </c>
      <c r="B48" s="2">
        <v>175</v>
      </c>
      <c r="C48" s="2">
        <v>1122.885</v>
      </c>
      <c r="D48" s="1">
        <f t="shared" si="18"/>
        <v>0.25</v>
      </c>
      <c r="E48" s="1">
        <f t="shared" si="19"/>
        <v>0</v>
      </c>
      <c r="F48" s="4">
        <f t="shared" si="20"/>
        <v>0.15</v>
      </c>
      <c r="G48" s="53">
        <f t="shared" si="21"/>
        <v>4.4999999999999997E-3</v>
      </c>
      <c r="H48" s="1">
        <f t="shared" si="22"/>
        <v>0.2</v>
      </c>
      <c r="I48" s="1"/>
      <c r="J48" s="5">
        <f t="shared" si="23"/>
        <v>1122.6985</v>
      </c>
      <c r="K48" s="5">
        <f t="shared" si="15"/>
        <v>1122.8485000000001</v>
      </c>
      <c r="L48" s="5">
        <f t="shared" si="16"/>
        <v>1123.0485000000001</v>
      </c>
      <c r="M48" s="47">
        <f t="shared" si="24"/>
        <v>0.48650000000002364</v>
      </c>
      <c r="N48" s="47">
        <f t="shared" si="25"/>
        <v>0.16350000000011278</v>
      </c>
      <c r="O48" s="47">
        <v>0.4</v>
      </c>
      <c r="P48" s="47">
        <f t="shared" si="26"/>
        <v>0.35</v>
      </c>
      <c r="Q48" s="48">
        <f t="shared" si="27"/>
        <v>0.85</v>
      </c>
      <c r="R48" s="47">
        <f t="shared" si="28"/>
        <v>0.53515000000002599</v>
      </c>
      <c r="S48" s="47">
        <f t="shared" si="29"/>
        <v>0.26977500000018606</v>
      </c>
      <c r="T48" s="47">
        <f t="shared" si="30"/>
        <v>2.67575000000013</v>
      </c>
      <c r="U48" s="7">
        <f t="shared" si="31"/>
        <v>1.3488750000009304</v>
      </c>
      <c r="V48" s="43">
        <v>0.3</v>
      </c>
      <c r="W48" s="44">
        <f t="shared" si="32"/>
        <v>0.95</v>
      </c>
      <c r="X48" s="44">
        <f t="shared" si="33"/>
        <v>1.4249999999999998</v>
      </c>
      <c r="Y48" s="1"/>
    </row>
    <row r="49" spans="1:25" x14ac:dyDescent="0.25">
      <c r="A49" s="2">
        <f t="shared" si="17"/>
        <v>5</v>
      </c>
      <c r="B49" s="2">
        <v>180</v>
      </c>
      <c r="C49" s="2">
        <v>1122.8599999999999</v>
      </c>
      <c r="D49" s="1">
        <f t="shared" si="18"/>
        <v>0.25</v>
      </c>
      <c r="E49" s="1">
        <f t="shared" si="19"/>
        <v>0</v>
      </c>
      <c r="F49" s="4">
        <f t="shared" si="20"/>
        <v>0.15</v>
      </c>
      <c r="G49" s="53">
        <f t="shared" si="21"/>
        <v>4.4999999999999997E-3</v>
      </c>
      <c r="H49" s="1">
        <f t="shared" si="22"/>
        <v>0.2</v>
      </c>
      <c r="I49" s="1"/>
      <c r="J49" s="5">
        <f t="shared" si="23"/>
        <v>1122.6759999999999</v>
      </c>
      <c r="K49" s="5">
        <f t="shared" si="15"/>
        <v>1122.826</v>
      </c>
      <c r="L49" s="5">
        <f t="shared" si="16"/>
        <v>1123.0260000000001</v>
      </c>
      <c r="M49" s="47">
        <f t="shared" si="24"/>
        <v>0.48399999999996907</v>
      </c>
      <c r="N49" s="47">
        <f t="shared" si="25"/>
        <v>0.16600000000016735</v>
      </c>
      <c r="O49" s="47">
        <v>0.4</v>
      </c>
      <c r="P49" s="47">
        <f t="shared" si="26"/>
        <v>0.35</v>
      </c>
      <c r="Q49" s="48">
        <f t="shared" si="27"/>
        <v>0.85</v>
      </c>
      <c r="R49" s="47">
        <f t="shared" si="28"/>
        <v>0.53239999999996601</v>
      </c>
      <c r="S49" s="47">
        <f t="shared" si="29"/>
        <v>0.27390000000027609</v>
      </c>
      <c r="T49" s="47">
        <f t="shared" si="30"/>
        <v>2.6619999999998303</v>
      </c>
      <c r="U49" s="7">
        <f t="shared" si="31"/>
        <v>1.3695000000013804</v>
      </c>
      <c r="V49" s="43">
        <v>0.3</v>
      </c>
      <c r="W49" s="44">
        <f t="shared" si="32"/>
        <v>0.95</v>
      </c>
      <c r="X49" s="44">
        <f t="shared" si="33"/>
        <v>1.4249999999999998</v>
      </c>
      <c r="Y49" s="1"/>
    </row>
    <row r="50" spans="1:25" x14ac:dyDescent="0.25">
      <c r="A50" s="2">
        <f t="shared" si="17"/>
        <v>5</v>
      </c>
      <c r="B50" s="2">
        <v>185</v>
      </c>
      <c r="C50" s="2">
        <v>1122.837</v>
      </c>
      <c r="D50" s="1">
        <f t="shared" si="18"/>
        <v>0.25</v>
      </c>
      <c r="E50" s="1">
        <f t="shared" si="19"/>
        <v>0</v>
      </c>
      <c r="F50" s="4">
        <f t="shared" si="20"/>
        <v>0.15</v>
      </c>
      <c r="G50" s="53">
        <f t="shared" si="21"/>
        <v>4.4999999999999997E-3</v>
      </c>
      <c r="H50" s="1">
        <f t="shared" si="22"/>
        <v>0.2</v>
      </c>
      <c r="I50" s="1"/>
      <c r="J50" s="5">
        <f t="shared" si="23"/>
        <v>1122.6534999999999</v>
      </c>
      <c r="K50" s="5">
        <f t="shared" si="15"/>
        <v>1122.8035</v>
      </c>
      <c r="L50" s="5">
        <f t="shared" si="16"/>
        <v>1123.0035</v>
      </c>
      <c r="M50" s="47">
        <f t="shared" si="24"/>
        <v>0.48350000000009458</v>
      </c>
      <c r="N50" s="47">
        <f t="shared" si="25"/>
        <v>0.16650000000004184</v>
      </c>
      <c r="O50" s="47">
        <v>0.4</v>
      </c>
      <c r="P50" s="47">
        <f t="shared" si="26"/>
        <v>0.35</v>
      </c>
      <c r="Q50" s="48">
        <f t="shared" si="27"/>
        <v>0.85</v>
      </c>
      <c r="R50" s="47">
        <f t="shared" si="28"/>
        <v>0.53185000000010407</v>
      </c>
      <c r="S50" s="47">
        <f t="shared" si="29"/>
        <v>0.274725000000069</v>
      </c>
      <c r="T50" s="47">
        <f t="shared" si="30"/>
        <v>2.6592500000005206</v>
      </c>
      <c r="U50" s="7">
        <f t="shared" si="31"/>
        <v>1.3736250000003449</v>
      </c>
      <c r="V50" s="43">
        <v>0.3</v>
      </c>
      <c r="W50" s="44">
        <f t="shared" si="32"/>
        <v>0.95</v>
      </c>
      <c r="X50" s="44">
        <f t="shared" si="33"/>
        <v>1.4249999999999998</v>
      </c>
      <c r="Y50" s="1"/>
    </row>
    <row r="51" spans="1:25" x14ac:dyDescent="0.25">
      <c r="A51" s="2">
        <f t="shared" si="17"/>
        <v>5</v>
      </c>
      <c r="B51" s="2">
        <v>190</v>
      </c>
      <c r="C51" s="2">
        <v>1122.8140000000001</v>
      </c>
      <c r="D51" s="1">
        <f t="shared" si="18"/>
        <v>0.25</v>
      </c>
      <c r="E51" s="1">
        <f t="shared" si="19"/>
        <v>0</v>
      </c>
      <c r="F51" s="4">
        <f t="shared" si="20"/>
        <v>0.15</v>
      </c>
      <c r="G51" s="53">
        <f t="shared" si="21"/>
        <v>4.4999999999999997E-3</v>
      </c>
      <c r="H51" s="1">
        <f t="shared" si="22"/>
        <v>0.2</v>
      </c>
      <c r="I51" s="1"/>
      <c r="J51" s="5">
        <f t="shared" si="23"/>
        <v>1122.6309999999999</v>
      </c>
      <c r="K51" s="5">
        <f t="shared" si="15"/>
        <v>1122.7809999999999</v>
      </c>
      <c r="L51" s="5">
        <f t="shared" si="16"/>
        <v>1122.981</v>
      </c>
      <c r="M51" s="47">
        <f t="shared" si="24"/>
        <v>0.48300000000022009</v>
      </c>
      <c r="N51" s="47">
        <f t="shared" si="25"/>
        <v>0.16699999999991633</v>
      </c>
      <c r="O51" s="47">
        <v>0.4</v>
      </c>
      <c r="P51" s="47">
        <f t="shared" si="26"/>
        <v>0.35</v>
      </c>
      <c r="Q51" s="48">
        <f t="shared" si="27"/>
        <v>0.85</v>
      </c>
      <c r="R51" s="47">
        <f t="shared" si="28"/>
        <v>0.53130000000024213</v>
      </c>
      <c r="S51" s="47">
        <f t="shared" si="29"/>
        <v>0.27554999999986191</v>
      </c>
      <c r="T51" s="47">
        <f t="shared" si="30"/>
        <v>2.6565000000012109</v>
      </c>
      <c r="U51" s="7">
        <f t="shared" si="31"/>
        <v>1.3777499999993095</v>
      </c>
      <c r="V51" s="43">
        <v>0.3</v>
      </c>
      <c r="W51" s="44">
        <f t="shared" si="32"/>
        <v>0.95</v>
      </c>
      <c r="X51" s="44">
        <f t="shared" si="33"/>
        <v>1.4249999999999998</v>
      </c>
      <c r="Y51" s="1"/>
    </row>
    <row r="52" spans="1:25" x14ac:dyDescent="0.25">
      <c r="A52" s="2">
        <f t="shared" si="17"/>
        <v>5</v>
      </c>
      <c r="B52" s="2">
        <v>195</v>
      </c>
      <c r="C52" s="2">
        <v>1122.7919999999999</v>
      </c>
      <c r="D52" s="1">
        <f t="shared" si="18"/>
        <v>0.25</v>
      </c>
      <c r="E52" s="1">
        <f t="shared" si="19"/>
        <v>0</v>
      </c>
      <c r="F52" s="4">
        <f t="shared" si="20"/>
        <v>0.15</v>
      </c>
      <c r="G52" s="53">
        <f t="shared" si="21"/>
        <v>4.4999999999999997E-3</v>
      </c>
      <c r="H52" s="1">
        <f t="shared" si="22"/>
        <v>0.2</v>
      </c>
      <c r="I52" s="1"/>
      <c r="J52" s="5">
        <f t="shared" si="23"/>
        <v>1122.6084999999998</v>
      </c>
      <c r="K52" s="5">
        <f t="shared" si="15"/>
        <v>1122.7584999999999</v>
      </c>
      <c r="L52" s="5">
        <f t="shared" si="16"/>
        <v>1122.9585</v>
      </c>
      <c r="M52" s="47">
        <f t="shared" si="24"/>
        <v>0.48350000000009458</v>
      </c>
      <c r="N52" s="47">
        <f t="shared" si="25"/>
        <v>0.16650000000004184</v>
      </c>
      <c r="O52" s="47">
        <v>0.4</v>
      </c>
      <c r="P52" s="47">
        <f t="shared" si="26"/>
        <v>0.35</v>
      </c>
      <c r="Q52" s="48">
        <f t="shared" si="27"/>
        <v>0.85</v>
      </c>
      <c r="R52" s="47">
        <f t="shared" si="28"/>
        <v>0.53185000000010407</v>
      </c>
      <c r="S52" s="47">
        <f t="shared" si="29"/>
        <v>0.274725000000069</v>
      </c>
      <c r="T52" s="47">
        <f t="shared" si="30"/>
        <v>2.6592500000005206</v>
      </c>
      <c r="U52" s="7">
        <f t="shared" si="31"/>
        <v>1.3736250000003449</v>
      </c>
      <c r="V52" s="43">
        <v>0.3</v>
      </c>
      <c r="W52" s="44">
        <f t="shared" si="32"/>
        <v>0.95</v>
      </c>
      <c r="X52" s="44">
        <f t="shared" si="33"/>
        <v>1.4249999999999998</v>
      </c>
      <c r="Y52" s="1"/>
    </row>
    <row r="53" spans="1:25" x14ac:dyDescent="0.25">
      <c r="A53" s="2">
        <f t="shared" si="17"/>
        <v>5</v>
      </c>
      <c r="B53" s="2">
        <v>200</v>
      </c>
      <c r="C53" s="2">
        <v>1122.77</v>
      </c>
      <c r="D53" s="1">
        <f t="shared" si="18"/>
        <v>0.25</v>
      </c>
      <c r="E53" s="1">
        <f t="shared" si="19"/>
        <v>0</v>
      </c>
      <c r="F53" s="4">
        <f t="shared" si="20"/>
        <v>0.15</v>
      </c>
      <c r="G53" s="53">
        <f t="shared" si="21"/>
        <v>4.4999999999999997E-3</v>
      </c>
      <c r="H53" s="1">
        <f t="shared" si="22"/>
        <v>0.2</v>
      </c>
      <c r="I53" s="1"/>
      <c r="J53" s="5">
        <f t="shared" si="23"/>
        <v>1122.5859999999998</v>
      </c>
      <c r="K53" s="5">
        <f t="shared" si="15"/>
        <v>1122.7359999999999</v>
      </c>
      <c r="L53" s="5">
        <f t="shared" si="16"/>
        <v>1122.9359999999999</v>
      </c>
      <c r="M53" s="47">
        <f t="shared" si="24"/>
        <v>0.48400000000019644</v>
      </c>
      <c r="N53" s="47">
        <f t="shared" si="25"/>
        <v>0.16599999999993997</v>
      </c>
      <c r="O53" s="47">
        <v>0.4</v>
      </c>
      <c r="P53" s="47">
        <f t="shared" si="26"/>
        <v>0.35</v>
      </c>
      <c r="Q53" s="48">
        <f t="shared" si="27"/>
        <v>0.85</v>
      </c>
      <c r="R53" s="47">
        <f t="shared" si="28"/>
        <v>0.53240000000021614</v>
      </c>
      <c r="S53" s="47">
        <f t="shared" si="29"/>
        <v>0.27389999999990094</v>
      </c>
      <c r="T53" s="47">
        <f t="shared" si="30"/>
        <v>2.6620000000010808</v>
      </c>
      <c r="U53" s="7">
        <f t="shared" si="31"/>
        <v>1.3694999999995048</v>
      </c>
      <c r="V53" s="43">
        <v>0.3</v>
      </c>
      <c r="W53" s="44">
        <f t="shared" si="32"/>
        <v>0.95</v>
      </c>
      <c r="X53" s="44">
        <f t="shared" si="33"/>
        <v>1.4249999999999998</v>
      </c>
      <c r="Y53" s="1"/>
    </row>
    <row r="54" spans="1:25" x14ac:dyDescent="0.25">
      <c r="A54" s="2">
        <f t="shared" si="17"/>
        <v>5</v>
      </c>
      <c r="B54" s="2">
        <v>205</v>
      </c>
      <c r="C54" s="2">
        <v>1122.7470000000001</v>
      </c>
      <c r="D54" s="1">
        <f t="shared" si="18"/>
        <v>0.25</v>
      </c>
      <c r="E54" s="1">
        <f t="shared" si="19"/>
        <v>0</v>
      </c>
      <c r="F54" s="4">
        <f t="shared" si="20"/>
        <v>0.15</v>
      </c>
      <c r="G54" s="53">
        <f t="shared" si="21"/>
        <v>4.4999999999999997E-3</v>
      </c>
      <c r="H54" s="1">
        <f t="shared" si="22"/>
        <v>0.2</v>
      </c>
      <c r="I54" s="1"/>
      <c r="J54" s="5">
        <f t="shared" si="23"/>
        <v>1122.5634999999997</v>
      </c>
      <c r="K54" s="5">
        <f t="shared" si="15"/>
        <v>1122.7134999999998</v>
      </c>
      <c r="L54" s="5">
        <f t="shared" si="16"/>
        <v>1122.9134999999999</v>
      </c>
      <c r="M54" s="47">
        <f t="shared" si="24"/>
        <v>0.48350000000032195</v>
      </c>
      <c r="N54" s="47">
        <f t="shared" si="25"/>
        <v>0.16649999999981446</v>
      </c>
      <c r="O54" s="47">
        <v>0.4</v>
      </c>
      <c r="P54" s="47">
        <f t="shared" si="26"/>
        <v>0.35</v>
      </c>
      <c r="Q54" s="48">
        <f t="shared" si="27"/>
        <v>0.85</v>
      </c>
      <c r="R54" s="47">
        <f t="shared" si="28"/>
        <v>0.53185000000035421</v>
      </c>
      <c r="S54" s="47">
        <f t="shared" si="29"/>
        <v>0.27472499999969385</v>
      </c>
      <c r="T54" s="47">
        <f t="shared" si="30"/>
        <v>2.6592500000017711</v>
      </c>
      <c r="U54" s="7">
        <f t="shared" si="31"/>
        <v>1.3736249999984693</v>
      </c>
      <c r="V54" s="43">
        <v>0.3</v>
      </c>
      <c r="W54" s="44">
        <f t="shared" si="32"/>
        <v>0.95</v>
      </c>
      <c r="X54" s="44">
        <f t="shared" si="33"/>
        <v>1.4249999999999998</v>
      </c>
      <c r="Y54" s="1"/>
    </row>
    <row r="55" spans="1:25" x14ac:dyDescent="0.25">
      <c r="A55" s="2">
        <f t="shared" si="17"/>
        <v>5</v>
      </c>
      <c r="B55" s="2">
        <v>210</v>
      </c>
      <c r="C55" s="2">
        <v>1122.723</v>
      </c>
      <c r="D55" s="1">
        <f t="shared" si="18"/>
        <v>0.25</v>
      </c>
      <c r="E55" s="1">
        <f t="shared" si="19"/>
        <v>0</v>
      </c>
      <c r="F55" s="4">
        <f t="shared" si="20"/>
        <v>0.15</v>
      </c>
      <c r="G55" s="53">
        <f t="shared" si="21"/>
        <v>4.4999999999999997E-3</v>
      </c>
      <c r="H55" s="1">
        <f t="shared" si="22"/>
        <v>0.2</v>
      </c>
      <c r="I55" s="1"/>
      <c r="J55" s="5">
        <f t="shared" si="23"/>
        <v>1122.5409999999997</v>
      </c>
      <c r="K55" s="5">
        <f t="shared" si="15"/>
        <v>1122.6909999999998</v>
      </c>
      <c r="L55" s="5">
        <f t="shared" si="16"/>
        <v>1122.8909999999998</v>
      </c>
      <c r="M55" s="47">
        <f t="shared" si="24"/>
        <v>0.48200000000024373</v>
      </c>
      <c r="N55" s="47">
        <f t="shared" si="25"/>
        <v>0.16799999999989268</v>
      </c>
      <c r="O55" s="47">
        <v>0.4</v>
      </c>
      <c r="P55" s="47">
        <f t="shared" si="26"/>
        <v>0.35</v>
      </c>
      <c r="Q55" s="48">
        <f t="shared" si="27"/>
        <v>0.85</v>
      </c>
      <c r="R55" s="47">
        <f t="shared" si="28"/>
        <v>0.53020000000026812</v>
      </c>
      <c r="S55" s="47">
        <f t="shared" si="29"/>
        <v>0.27719999999982292</v>
      </c>
      <c r="T55" s="47">
        <f t="shared" si="30"/>
        <v>2.6510000000013405</v>
      </c>
      <c r="U55" s="7">
        <f t="shared" si="31"/>
        <v>1.3859999999991146</v>
      </c>
      <c r="V55" s="43">
        <v>0.3</v>
      </c>
      <c r="W55" s="44">
        <f t="shared" si="32"/>
        <v>0.95</v>
      </c>
      <c r="X55" s="44">
        <f t="shared" si="33"/>
        <v>1.4249999999999998</v>
      </c>
      <c r="Y55" s="1"/>
    </row>
    <row r="56" spans="1:25" x14ac:dyDescent="0.25">
      <c r="A56" s="2">
        <f t="shared" si="17"/>
        <v>5</v>
      </c>
      <c r="B56" s="2">
        <v>215</v>
      </c>
      <c r="C56" s="2">
        <v>1122.7</v>
      </c>
      <c r="D56" s="1">
        <f t="shared" si="18"/>
        <v>0.25</v>
      </c>
      <c r="E56" s="1">
        <f t="shared" si="19"/>
        <v>0</v>
      </c>
      <c r="F56" s="4">
        <f t="shared" si="20"/>
        <v>0.15</v>
      </c>
      <c r="G56" s="53">
        <f t="shared" si="21"/>
        <v>4.4999999999999997E-3</v>
      </c>
      <c r="H56" s="1">
        <f t="shared" si="22"/>
        <v>0.2</v>
      </c>
      <c r="I56" s="1"/>
      <c r="J56" s="5">
        <f t="shared" si="23"/>
        <v>1122.5184999999997</v>
      </c>
      <c r="K56" s="5">
        <f t="shared" si="15"/>
        <v>1122.6684999999998</v>
      </c>
      <c r="L56" s="5">
        <f t="shared" si="16"/>
        <v>1122.8684999999998</v>
      </c>
      <c r="M56" s="47">
        <f t="shared" si="24"/>
        <v>0.48150000000036924</v>
      </c>
      <c r="N56" s="47">
        <f t="shared" si="25"/>
        <v>0.16849999999976717</v>
      </c>
      <c r="O56" s="47">
        <v>0.4</v>
      </c>
      <c r="P56" s="47">
        <f t="shared" si="26"/>
        <v>0.35</v>
      </c>
      <c r="Q56" s="48">
        <f t="shared" si="27"/>
        <v>0.85</v>
      </c>
      <c r="R56" s="47">
        <f t="shared" si="28"/>
        <v>0.52965000000040618</v>
      </c>
      <c r="S56" s="47">
        <f t="shared" si="29"/>
        <v>0.27802499999961583</v>
      </c>
      <c r="T56" s="47">
        <f t="shared" si="30"/>
        <v>2.6482500000020308</v>
      </c>
      <c r="U56" s="7">
        <f t="shared" si="31"/>
        <v>1.3901249999980791</v>
      </c>
      <c r="V56" s="43">
        <v>0.3</v>
      </c>
      <c r="W56" s="44">
        <f t="shared" si="32"/>
        <v>0.95</v>
      </c>
      <c r="X56" s="44">
        <f t="shared" si="33"/>
        <v>1.4249999999999998</v>
      </c>
      <c r="Y56" s="1"/>
    </row>
    <row r="57" spans="1:25" x14ac:dyDescent="0.25">
      <c r="A57" s="2">
        <f t="shared" si="17"/>
        <v>5</v>
      </c>
      <c r="B57" s="2">
        <v>220</v>
      </c>
      <c r="C57" s="2">
        <v>1122.6769999999999</v>
      </c>
      <c r="D57" s="1">
        <f t="shared" si="18"/>
        <v>0.25</v>
      </c>
      <c r="E57" s="1">
        <f t="shared" si="19"/>
        <v>0</v>
      </c>
      <c r="F57" s="4">
        <f t="shared" si="20"/>
        <v>0.15</v>
      </c>
      <c r="G57" s="53">
        <f t="shared" si="21"/>
        <v>4.4999999999999997E-3</v>
      </c>
      <c r="H57" s="1">
        <f t="shared" si="22"/>
        <v>0.2</v>
      </c>
      <c r="I57" s="1"/>
      <c r="J57" s="5">
        <f t="shared" si="23"/>
        <v>1122.4959999999996</v>
      </c>
      <c r="K57" s="5">
        <f t="shared" si="15"/>
        <v>1122.6459999999997</v>
      </c>
      <c r="L57" s="5">
        <f t="shared" si="16"/>
        <v>1122.8459999999998</v>
      </c>
      <c r="M57" s="47">
        <f t="shared" si="24"/>
        <v>0.48100000000026738</v>
      </c>
      <c r="N57" s="47">
        <f t="shared" si="25"/>
        <v>0.16899999999986903</v>
      </c>
      <c r="O57" s="47">
        <v>0.4</v>
      </c>
      <c r="P57" s="47">
        <f t="shared" si="26"/>
        <v>0.35</v>
      </c>
      <c r="Q57" s="48">
        <f t="shared" si="27"/>
        <v>0.85</v>
      </c>
      <c r="R57" s="47">
        <f t="shared" si="28"/>
        <v>0.52910000000029411</v>
      </c>
      <c r="S57" s="47">
        <f t="shared" si="29"/>
        <v>0.27884999999978388</v>
      </c>
      <c r="T57" s="47">
        <f t="shared" si="30"/>
        <v>2.6455000000014706</v>
      </c>
      <c r="U57" s="7">
        <f t="shared" si="31"/>
        <v>1.3942499999989195</v>
      </c>
      <c r="V57" s="43">
        <v>0.3</v>
      </c>
      <c r="W57" s="44">
        <f t="shared" si="32"/>
        <v>0.95</v>
      </c>
      <c r="X57" s="44">
        <f t="shared" si="33"/>
        <v>1.4249999999999998</v>
      </c>
      <c r="Y57" s="1"/>
    </row>
    <row r="58" spans="1:25" x14ac:dyDescent="0.25">
      <c r="A58" s="2">
        <f t="shared" si="17"/>
        <v>5</v>
      </c>
      <c r="B58" s="2">
        <v>225</v>
      </c>
      <c r="C58" s="2">
        <v>1122.655</v>
      </c>
      <c r="D58" s="1">
        <f t="shared" si="18"/>
        <v>0.25</v>
      </c>
      <c r="E58" s="1">
        <f t="shared" si="19"/>
        <v>0</v>
      </c>
      <c r="F58" s="4">
        <f t="shared" si="20"/>
        <v>0.15</v>
      </c>
      <c r="G58" s="53">
        <f t="shared" si="21"/>
        <v>4.4999999999999997E-3</v>
      </c>
      <c r="H58" s="1">
        <f t="shared" si="22"/>
        <v>0.2</v>
      </c>
      <c r="I58" s="1"/>
      <c r="J58" s="5">
        <f t="shared" si="23"/>
        <v>1122.4734999999996</v>
      </c>
      <c r="K58" s="5">
        <f t="shared" si="15"/>
        <v>1122.6234999999997</v>
      </c>
      <c r="L58" s="5">
        <f t="shared" si="16"/>
        <v>1122.8234999999997</v>
      </c>
      <c r="M58" s="47">
        <f t="shared" si="24"/>
        <v>0.48150000000036924</v>
      </c>
      <c r="N58" s="47">
        <f t="shared" si="25"/>
        <v>0.16849999999976717</v>
      </c>
      <c r="O58" s="47">
        <v>0.4</v>
      </c>
      <c r="P58" s="47">
        <f t="shared" si="26"/>
        <v>0.35</v>
      </c>
      <c r="Q58" s="48">
        <f t="shared" si="27"/>
        <v>0.85</v>
      </c>
      <c r="R58" s="47">
        <f t="shared" si="28"/>
        <v>0.52965000000040618</v>
      </c>
      <c r="S58" s="47">
        <f t="shared" si="29"/>
        <v>0.27802499999961583</v>
      </c>
      <c r="T58" s="47">
        <f t="shared" si="30"/>
        <v>2.6482500000020308</v>
      </c>
      <c r="U58" s="7">
        <f t="shared" si="31"/>
        <v>1.3901249999980791</v>
      </c>
      <c r="V58" s="43">
        <v>0.3</v>
      </c>
      <c r="W58" s="44">
        <f t="shared" si="32"/>
        <v>0.95</v>
      </c>
      <c r="X58" s="44">
        <f t="shared" si="33"/>
        <v>1.4249999999999998</v>
      </c>
      <c r="Y58" s="1"/>
    </row>
    <row r="59" spans="1:25" x14ac:dyDescent="0.25">
      <c r="A59" s="2">
        <f t="shared" si="17"/>
        <v>5</v>
      </c>
      <c r="B59" s="2">
        <v>230</v>
      </c>
      <c r="C59" s="2">
        <v>1122.6300000000001</v>
      </c>
      <c r="D59" s="1">
        <f t="shared" si="18"/>
        <v>0.25</v>
      </c>
      <c r="E59" s="1">
        <f t="shared" si="19"/>
        <v>0</v>
      </c>
      <c r="F59" s="4">
        <f t="shared" si="20"/>
        <v>0.15</v>
      </c>
      <c r="G59" s="53">
        <f t="shared" si="21"/>
        <v>4.4999999999999997E-3</v>
      </c>
      <c r="H59" s="1">
        <f t="shared" si="22"/>
        <v>0.2</v>
      </c>
      <c r="I59" s="1"/>
      <c r="J59" s="5">
        <f t="shared" si="23"/>
        <v>1122.4509999999996</v>
      </c>
      <c r="K59" s="5">
        <f t="shared" si="15"/>
        <v>1122.6009999999997</v>
      </c>
      <c r="L59" s="5">
        <f t="shared" si="16"/>
        <v>1122.8009999999997</v>
      </c>
      <c r="M59" s="47">
        <f t="shared" si="24"/>
        <v>0.47900000000054205</v>
      </c>
      <c r="N59" s="47">
        <f t="shared" si="25"/>
        <v>0.17099999999959437</v>
      </c>
      <c r="O59" s="47">
        <v>0.4</v>
      </c>
      <c r="P59" s="47">
        <f t="shared" si="26"/>
        <v>0.35</v>
      </c>
      <c r="Q59" s="48">
        <f t="shared" si="27"/>
        <v>0.85</v>
      </c>
      <c r="R59" s="47">
        <f t="shared" si="28"/>
        <v>0.52690000000059634</v>
      </c>
      <c r="S59" s="47">
        <f t="shared" si="29"/>
        <v>0.28214999999933071</v>
      </c>
      <c r="T59" s="47">
        <f t="shared" si="30"/>
        <v>2.6345000000029817</v>
      </c>
      <c r="U59" s="7">
        <f t="shared" si="31"/>
        <v>1.4107499999966535</v>
      </c>
      <c r="V59" s="43">
        <v>0.3</v>
      </c>
      <c r="W59" s="44">
        <f t="shared" si="32"/>
        <v>0.95</v>
      </c>
      <c r="X59" s="44">
        <f t="shared" si="33"/>
        <v>1.4249999999999998</v>
      </c>
      <c r="Y59" s="1"/>
    </row>
    <row r="60" spans="1:25" x14ac:dyDescent="0.25">
      <c r="A60" s="2">
        <f t="shared" si="17"/>
        <v>5</v>
      </c>
      <c r="B60" s="2">
        <v>235</v>
      </c>
      <c r="C60" s="2">
        <v>1122.6030000000001</v>
      </c>
      <c r="D60" s="1">
        <f t="shared" si="18"/>
        <v>0.25</v>
      </c>
      <c r="E60" s="1">
        <f t="shared" si="19"/>
        <v>0</v>
      </c>
      <c r="F60" s="4">
        <f t="shared" si="20"/>
        <v>0.15</v>
      </c>
      <c r="G60" s="53">
        <f t="shared" si="21"/>
        <v>4.4999999999999997E-3</v>
      </c>
      <c r="H60" s="1">
        <f t="shared" si="22"/>
        <v>0.2</v>
      </c>
      <c r="I60" s="1"/>
      <c r="J60" s="5">
        <f t="shared" si="23"/>
        <v>1122.4284999999995</v>
      </c>
      <c r="K60" s="5">
        <f t="shared" si="15"/>
        <v>1122.5784999999996</v>
      </c>
      <c r="L60" s="5">
        <f t="shared" si="16"/>
        <v>1122.7784999999997</v>
      </c>
      <c r="M60" s="47">
        <f t="shared" si="24"/>
        <v>0.47450000000053477</v>
      </c>
      <c r="N60" s="47">
        <f t="shared" si="25"/>
        <v>0.17549999999960164</v>
      </c>
      <c r="O60" s="47">
        <v>0.4</v>
      </c>
      <c r="P60" s="47">
        <f t="shared" si="26"/>
        <v>0.35</v>
      </c>
      <c r="Q60" s="48">
        <f t="shared" si="27"/>
        <v>0.85</v>
      </c>
      <c r="R60" s="47">
        <f t="shared" si="28"/>
        <v>0.52195000000058833</v>
      </c>
      <c r="S60" s="47">
        <f t="shared" si="29"/>
        <v>0.28957499999934272</v>
      </c>
      <c r="T60" s="47">
        <f t="shared" si="30"/>
        <v>2.6097500000029417</v>
      </c>
      <c r="U60" s="7">
        <f t="shared" si="31"/>
        <v>1.4478749999967135</v>
      </c>
      <c r="V60" s="43">
        <v>0.3</v>
      </c>
      <c r="W60" s="44">
        <f t="shared" si="32"/>
        <v>0.95</v>
      </c>
      <c r="X60" s="44">
        <f t="shared" si="33"/>
        <v>1.4249999999999998</v>
      </c>
      <c r="Y60" s="1"/>
    </row>
    <row r="61" spans="1:25" x14ac:dyDescent="0.25">
      <c r="A61" s="2">
        <f t="shared" si="17"/>
        <v>5</v>
      </c>
      <c r="B61" s="2">
        <v>240</v>
      </c>
      <c r="C61" s="2">
        <v>1122.577</v>
      </c>
      <c r="D61" s="1">
        <f t="shared" si="18"/>
        <v>0.25</v>
      </c>
      <c r="E61" s="1">
        <f t="shared" si="19"/>
        <v>0</v>
      </c>
      <c r="F61" s="4">
        <f t="shared" si="20"/>
        <v>0.15</v>
      </c>
      <c r="G61" s="53">
        <f t="shared" si="21"/>
        <v>4.4999999999999997E-3</v>
      </c>
      <c r="H61" s="1">
        <f t="shared" si="22"/>
        <v>0.2</v>
      </c>
      <c r="I61" s="1"/>
      <c r="J61" s="5">
        <f t="shared" si="23"/>
        <v>1122.4059999999995</v>
      </c>
      <c r="K61" s="5">
        <f t="shared" si="15"/>
        <v>1122.5559999999996</v>
      </c>
      <c r="L61" s="5">
        <f t="shared" si="16"/>
        <v>1122.7559999999996</v>
      </c>
      <c r="M61" s="47">
        <f t="shared" si="24"/>
        <v>0.47100000000050385</v>
      </c>
      <c r="N61" s="47">
        <f t="shared" si="25"/>
        <v>0.17899999999963256</v>
      </c>
      <c r="O61" s="47">
        <v>0.4</v>
      </c>
      <c r="P61" s="47">
        <f t="shared" si="26"/>
        <v>0.35</v>
      </c>
      <c r="Q61" s="48">
        <f t="shared" si="27"/>
        <v>0.85</v>
      </c>
      <c r="R61" s="47">
        <f t="shared" si="28"/>
        <v>0.51810000000055423</v>
      </c>
      <c r="S61" s="47">
        <f t="shared" si="29"/>
        <v>0.29534999999939371</v>
      </c>
      <c r="T61" s="47">
        <f t="shared" si="30"/>
        <v>2.5905000000027711</v>
      </c>
      <c r="U61" s="7">
        <f t="shared" si="31"/>
        <v>1.4767499999969687</v>
      </c>
      <c r="V61" s="43">
        <v>0.3</v>
      </c>
      <c r="W61" s="44">
        <f t="shared" si="32"/>
        <v>0.95</v>
      </c>
      <c r="X61" s="44">
        <f t="shared" si="33"/>
        <v>1.4249999999999998</v>
      </c>
      <c r="Y61" s="1"/>
    </row>
    <row r="62" spans="1:25" x14ac:dyDescent="0.25">
      <c r="A62" s="2">
        <f t="shared" si="17"/>
        <v>5</v>
      </c>
      <c r="B62" s="2">
        <v>245</v>
      </c>
      <c r="C62" s="2">
        <v>1122.5519999999999</v>
      </c>
      <c r="D62" s="1">
        <f t="shared" si="18"/>
        <v>0.25</v>
      </c>
      <c r="E62" s="1">
        <f t="shared" si="19"/>
        <v>0</v>
      </c>
      <c r="F62" s="4">
        <f t="shared" si="20"/>
        <v>0.15</v>
      </c>
      <c r="G62" s="53">
        <f t="shared" si="21"/>
        <v>4.4999999999999997E-3</v>
      </c>
      <c r="H62" s="1">
        <f t="shared" si="22"/>
        <v>0.2</v>
      </c>
      <c r="I62" s="1"/>
      <c r="J62" s="5">
        <f t="shared" si="23"/>
        <v>1122.3834999999995</v>
      </c>
      <c r="K62" s="5">
        <f t="shared" si="15"/>
        <v>1122.5334999999995</v>
      </c>
      <c r="L62" s="5">
        <f t="shared" si="16"/>
        <v>1122.7334999999996</v>
      </c>
      <c r="M62" s="47">
        <f t="shared" si="24"/>
        <v>0.46850000000044928</v>
      </c>
      <c r="N62" s="47">
        <f t="shared" si="25"/>
        <v>0.18149999999968713</v>
      </c>
      <c r="O62" s="47">
        <v>0.4</v>
      </c>
      <c r="P62" s="47">
        <f t="shared" si="26"/>
        <v>0.35</v>
      </c>
      <c r="Q62" s="48">
        <f t="shared" si="27"/>
        <v>0.85</v>
      </c>
      <c r="R62" s="47">
        <f t="shared" si="28"/>
        <v>0.51535000000049425</v>
      </c>
      <c r="S62" s="47">
        <f t="shared" si="29"/>
        <v>0.29947499999948374</v>
      </c>
      <c r="T62" s="47">
        <f t="shared" si="30"/>
        <v>2.5767500000024715</v>
      </c>
      <c r="U62" s="7">
        <f t="shared" si="31"/>
        <v>1.4973749999974186</v>
      </c>
      <c r="V62" s="43">
        <v>0.3</v>
      </c>
      <c r="W62" s="44">
        <f t="shared" si="32"/>
        <v>0.95</v>
      </c>
      <c r="X62" s="44">
        <f t="shared" si="33"/>
        <v>1.4249999999999998</v>
      </c>
      <c r="Y62" s="1"/>
    </row>
    <row r="63" spans="1:25" x14ac:dyDescent="0.25">
      <c r="A63" s="2">
        <f t="shared" si="17"/>
        <v>5</v>
      </c>
      <c r="B63" s="2">
        <v>250</v>
      </c>
      <c r="C63" s="2">
        <v>1122.5260000000001</v>
      </c>
      <c r="D63" s="1">
        <f t="shared" si="18"/>
        <v>0.25</v>
      </c>
      <c r="E63" s="1">
        <f t="shared" si="19"/>
        <v>0</v>
      </c>
      <c r="F63" s="4">
        <f t="shared" si="20"/>
        <v>0.15</v>
      </c>
      <c r="G63" s="53">
        <f t="shared" si="21"/>
        <v>4.4999999999999997E-3</v>
      </c>
      <c r="H63" s="1">
        <f t="shared" si="22"/>
        <v>0.2</v>
      </c>
      <c r="I63" s="1"/>
      <c r="J63" s="5">
        <f t="shared" si="23"/>
        <v>1122.3609999999994</v>
      </c>
      <c r="K63" s="5">
        <f t="shared" si="15"/>
        <v>1122.5109999999995</v>
      </c>
      <c r="L63" s="5">
        <f t="shared" si="16"/>
        <v>1122.7109999999996</v>
      </c>
      <c r="M63" s="47">
        <f t="shared" si="24"/>
        <v>0.46500000000064573</v>
      </c>
      <c r="N63" s="47">
        <f t="shared" si="25"/>
        <v>0.18499999999949068</v>
      </c>
      <c r="O63" s="47">
        <v>0.4</v>
      </c>
      <c r="P63" s="47">
        <f t="shared" si="26"/>
        <v>0.35</v>
      </c>
      <c r="Q63" s="48">
        <f t="shared" si="27"/>
        <v>0.85</v>
      </c>
      <c r="R63" s="47">
        <f t="shared" si="28"/>
        <v>0.51150000000071039</v>
      </c>
      <c r="S63" s="47">
        <f t="shared" si="29"/>
        <v>0.30524999999915964</v>
      </c>
      <c r="T63" s="47">
        <f t="shared" si="30"/>
        <v>2.5575000000035519</v>
      </c>
      <c r="U63" s="7">
        <f t="shared" si="31"/>
        <v>1.5262499999957981</v>
      </c>
      <c r="V63" s="43">
        <v>0.3</v>
      </c>
      <c r="W63" s="44">
        <f t="shared" si="32"/>
        <v>0.95</v>
      </c>
      <c r="X63" s="44">
        <f t="shared" si="33"/>
        <v>1.4249999999999998</v>
      </c>
      <c r="Y63" s="1"/>
    </row>
    <row r="64" spans="1:25" x14ac:dyDescent="0.25">
      <c r="A64" s="2">
        <f t="shared" si="17"/>
        <v>5</v>
      </c>
      <c r="B64" s="2">
        <v>255</v>
      </c>
      <c r="C64" s="2">
        <v>1122.501</v>
      </c>
      <c r="D64" s="1">
        <f t="shared" si="18"/>
        <v>0.25</v>
      </c>
      <c r="E64" s="1">
        <f t="shared" si="19"/>
        <v>0</v>
      </c>
      <c r="F64" s="4">
        <f t="shared" si="20"/>
        <v>0.15</v>
      </c>
      <c r="G64" s="53">
        <f t="shared" si="21"/>
        <v>4.4999999999999997E-3</v>
      </c>
      <c r="H64" s="1">
        <f t="shared" si="22"/>
        <v>0.2</v>
      </c>
      <c r="I64" s="1"/>
      <c r="J64" s="5">
        <f t="shared" si="23"/>
        <v>1122.3384999999994</v>
      </c>
      <c r="K64" s="5">
        <f t="shared" si="15"/>
        <v>1122.4884999999995</v>
      </c>
      <c r="L64" s="5">
        <f t="shared" si="16"/>
        <v>1122.6884999999995</v>
      </c>
      <c r="M64" s="47">
        <f t="shared" si="24"/>
        <v>0.46250000000059116</v>
      </c>
      <c r="N64" s="47">
        <f t="shared" si="25"/>
        <v>0.18749999999954525</v>
      </c>
      <c r="O64" s="47">
        <v>0.4</v>
      </c>
      <c r="P64" s="47">
        <f t="shared" si="26"/>
        <v>0.35</v>
      </c>
      <c r="Q64" s="48">
        <f t="shared" si="27"/>
        <v>0.85</v>
      </c>
      <c r="R64" s="47">
        <f t="shared" si="28"/>
        <v>0.50875000000065029</v>
      </c>
      <c r="S64" s="47">
        <f t="shared" si="29"/>
        <v>0.30937499999924967</v>
      </c>
      <c r="T64" s="47">
        <f t="shared" si="30"/>
        <v>2.5437500000032514</v>
      </c>
      <c r="U64" s="7">
        <f t="shared" si="31"/>
        <v>1.5468749999962483</v>
      </c>
      <c r="V64" s="43">
        <v>0.3</v>
      </c>
      <c r="W64" s="44">
        <f t="shared" si="32"/>
        <v>0.95</v>
      </c>
      <c r="X64" s="44">
        <f t="shared" si="33"/>
        <v>1.4249999999999998</v>
      </c>
      <c r="Y64" s="1"/>
    </row>
    <row r="65" spans="1:25" x14ac:dyDescent="0.25">
      <c r="A65" s="2">
        <f t="shared" si="17"/>
        <v>5</v>
      </c>
      <c r="B65" s="2">
        <v>260</v>
      </c>
      <c r="C65" s="2">
        <v>1122.4749999999999</v>
      </c>
      <c r="D65" s="1">
        <f t="shared" si="18"/>
        <v>0.25</v>
      </c>
      <c r="E65" s="1">
        <f t="shared" si="19"/>
        <v>0</v>
      </c>
      <c r="F65" s="4">
        <f t="shared" si="20"/>
        <v>0.15</v>
      </c>
      <c r="G65" s="53">
        <f t="shared" si="21"/>
        <v>4.4999999999999997E-3</v>
      </c>
      <c r="H65" s="1">
        <f t="shared" si="22"/>
        <v>0.2</v>
      </c>
      <c r="I65" s="1"/>
      <c r="J65" s="5">
        <f t="shared" si="23"/>
        <v>1122.3159999999993</v>
      </c>
      <c r="K65" s="5">
        <f t="shared" si="15"/>
        <v>1122.4659999999994</v>
      </c>
      <c r="L65" s="5">
        <f t="shared" si="16"/>
        <v>1122.6659999999995</v>
      </c>
      <c r="M65" s="47">
        <f t="shared" si="24"/>
        <v>0.45900000000056024</v>
      </c>
      <c r="N65" s="47">
        <f t="shared" si="25"/>
        <v>0.19099999999957618</v>
      </c>
      <c r="O65" s="47">
        <v>0.4</v>
      </c>
      <c r="P65" s="47">
        <f t="shared" si="26"/>
        <v>0.35</v>
      </c>
      <c r="Q65" s="48">
        <f t="shared" si="27"/>
        <v>0.85</v>
      </c>
      <c r="R65" s="47">
        <f t="shared" si="28"/>
        <v>0.5049000000006163</v>
      </c>
      <c r="S65" s="47">
        <f t="shared" si="29"/>
        <v>0.31514999999930066</v>
      </c>
      <c r="T65" s="47">
        <f t="shared" si="30"/>
        <v>2.5245000000030817</v>
      </c>
      <c r="U65" s="7">
        <f t="shared" si="31"/>
        <v>1.5757499999965032</v>
      </c>
      <c r="V65" s="43">
        <v>0.3</v>
      </c>
      <c r="W65" s="44">
        <f t="shared" si="32"/>
        <v>0.95</v>
      </c>
      <c r="X65" s="44">
        <f t="shared" si="33"/>
        <v>1.4249999999999998</v>
      </c>
      <c r="Y65" s="1"/>
    </row>
    <row r="66" spans="1:25" x14ac:dyDescent="0.25">
      <c r="A66" s="2">
        <f t="shared" si="17"/>
        <v>5</v>
      </c>
      <c r="B66" s="2">
        <v>265</v>
      </c>
      <c r="C66" s="2">
        <v>1122.4490000000001</v>
      </c>
      <c r="D66" s="1">
        <f t="shared" si="18"/>
        <v>0.25</v>
      </c>
      <c r="E66" s="1">
        <f t="shared" si="19"/>
        <v>0</v>
      </c>
      <c r="F66" s="4">
        <f t="shared" si="20"/>
        <v>0.15</v>
      </c>
      <c r="G66" s="53">
        <f t="shared" si="21"/>
        <v>4.4999999999999997E-3</v>
      </c>
      <c r="H66" s="1">
        <f t="shared" si="22"/>
        <v>0.2</v>
      </c>
      <c r="I66" s="1"/>
      <c r="J66" s="5">
        <f t="shared" si="23"/>
        <v>1122.2934999999993</v>
      </c>
      <c r="K66" s="5">
        <f t="shared" si="15"/>
        <v>1122.4434999999994</v>
      </c>
      <c r="L66" s="5">
        <f t="shared" si="16"/>
        <v>1122.6434999999994</v>
      </c>
      <c r="M66" s="47">
        <f t="shared" si="24"/>
        <v>0.45550000000075669</v>
      </c>
      <c r="N66" s="47">
        <f t="shared" si="25"/>
        <v>0.19449999999937972</v>
      </c>
      <c r="O66" s="47">
        <v>0.4</v>
      </c>
      <c r="P66" s="47">
        <f t="shared" si="26"/>
        <v>0.35</v>
      </c>
      <c r="Q66" s="48">
        <f t="shared" si="27"/>
        <v>0.85</v>
      </c>
      <c r="R66" s="47">
        <f t="shared" si="28"/>
        <v>0.50105000000083244</v>
      </c>
      <c r="S66" s="47">
        <f t="shared" si="29"/>
        <v>0.3209249999989765</v>
      </c>
      <c r="T66" s="47">
        <f t="shared" si="30"/>
        <v>2.5052500000041622</v>
      </c>
      <c r="U66" s="7">
        <f t="shared" si="31"/>
        <v>1.6046249999948825</v>
      </c>
      <c r="V66" s="43">
        <v>0.3</v>
      </c>
      <c r="W66" s="44">
        <f t="shared" si="32"/>
        <v>0.95</v>
      </c>
      <c r="X66" s="44">
        <f t="shared" si="33"/>
        <v>1.4249999999999998</v>
      </c>
      <c r="Y66" s="1"/>
    </row>
    <row r="67" spans="1:25" x14ac:dyDescent="0.25">
      <c r="A67" s="2">
        <f t="shared" si="17"/>
        <v>5</v>
      </c>
      <c r="B67" s="2">
        <v>270</v>
      </c>
      <c r="C67" s="2">
        <v>1122.423</v>
      </c>
      <c r="D67" s="1">
        <f t="shared" si="18"/>
        <v>0.25</v>
      </c>
      <c r="E67" s="1">
        <f t="shared" si="19"/>
        <v>0</v>
      </c>
      <c r="F67" s="4">
        <f t="shared" si="20"/>
        <v>0.15</v>
      </c>
      <c r="G67" s="53">
        <f t="shared" si="21"/>
        <v>4.4999999999999997E-3</v>
      </c>
      <c r="H67" s="1">
        <f t="shared" si="22"/>
        <v>0.2</v>
      </c>
      <c r="I67" s="1"/>
      <c r="J67" s="5">
        <f t="shared" si="23"/>
        <v>1122.2709999999993</v>
      </c>
      <c r="K67" s="5">
        <f t="shared" si="15"/>
        <v>1122.4209999999994</v>
      </c>
      <c r="L67" s="5">
        <f t="shared" si="16"/>
        <v>1122.6209999999994</v>
      </c>
      <c r="M67" s="47">
        <f t="shared" si="24"/>
        <v>0.45200000000072577</v>
      </c>
      <c r="N67" s="47">
        <f t="shared" si="25"/>
        <v>0.19799999999941065</v>
      </c>
      <c r="O67" s="47">
        <v>0.4</v>
      </c>
      <c r="P67" s="47">
        <f t="shared" si="26"/>
        <v>0.35</v>
      </c>
      <c r="Q67" s="48">
        <f t="shared" si="27"/>
        <v>0.85</v>
      </c>
      <c r="R67" s="47">
        <f t="shared" si="28"/>
        <v>0.49720000000079839</v>
      </c>
      <c r="S67" s="47">
        <f t="shared" si="29"/>
        <v>0.32669999999902755</v>
      </c>
      <c r="T67" s="47">
        <f t="shared" si="30"/>
        <v>2.4860000000039921</v>
      </c>
      <c r="U67" s="7">
        <f t="shared" si="31"/>
        <v>1.6334999999951378</v>
      </c>
      <c r="V67" s="43">
        <v>0.3</v>
      </c>
      <c r="W67" s="44">
        <f t="shared" si="32"/>
        <v>0.95</v>
      </c>
      <c r="X67" s="44">
        <f t="shared" si="33"/>
        <v>1.4249999999999998</v>
      </c>
      <c r="Y67" s="1"/>
    </row>
    <row r="68" spans="1:25" x14ac:dyDescent="0.25">
      <c r="A68" s="2">
        <f t="shared" si="17"/>
        <v>5</v>
      </c>
      <c r="B68" s="2">
        <v>275</v>
      </c>
      <c r="C68" s="2">
        <v>1122.3979999999999</v>
      </c>
      <c r="D68" s="1">
        <f t="shared" si="18"/>
        <v>0.25</v>
      </c>
      <c r="E68" s="1">
        <f t="shared" si="19"/>
        <v>0</v>
      </c>
      <c r="F68" s="4">
        <f t="shared" si="20"/>
        <v>0.15</v>
      </c>
      <c r="G68" s="53">
        <f t="shared" si="21"/>
        <v>4.4999999999999997E-3</v>
      </c>
      <c r="H68" s="1">
        <f t="shared" si="22"/>
        <v>0.2</v>
      </c>
      <c r="I68" s="1"/>
      <c r="J68" s="5">
        <f t="shared" si="23"/>
        <v>1122.2484999999992</v>
      </c>
      <c r="K68" s="5">
        <f t="shared" si="15"/>
        <v>1122.3984999999993</v>
      </c>
      <c r="L68" s="5">
        <f t="shared" si="16"/>
        <v>1122.5984999999994</v>
      </c>
      <c r="M68" s="47">
        <f t="shared" si="24"/>
        <v>0.4495000000006712</v>
      </c>
      <c r="N68" s="47">
        <f t="shared" si="25"/>
        <v>0.20049999999946522</v>
      </c>
      <c r="O68" s="47">
        <v>0.4</v>
      </c>
      <c r="P68" s="47">
        <f t="shared" si="26"/>
        <v>0.35</v>
      </c>
      <c r="Q68" s="48">
        <f t="shared" si="27"/>
        <v>0.85</v>
      </c>
      <c r="R68" s="47">
        <f t="shared" si="28"/>
        <v>0.49445000000073835</v>
      </c>
      <c r="S68" s="47">
        <f t="shared" si="29"/>
        <v>0.33082499999911757</v>
      </c>
      <c r="T68" s="47">
        <f t="shared" si="30"/>
        <v>2.472250000003692</v>
      </c>
      <c r="U68" s="7">
        <f t="shared" si="31"/>
        <v>1.6541249999955878</v>
      </c>
      <c r="V68" s="43">
        <v>0.3</v>
      </c>
      <c r="W68" s="44">
        <f t="shared" si="32"/>
        <v>0.95</v>
      </c>
      <c r="X68" s="44">
        <f t="shared" si="33"/>
        <v>1.4249999999999998</v>
      </c>
      <c r="Y68" s="1"/>
    </row>
    <row r="69" spans="1:25" x14ac:dyDescent="0.25">
      <c r="A69" s="2">
        <f t="shared" si="17"/>
        <v>5</v>
      </c>
      <c r="B69" s="2">
        <v>280</v>
      </c>
      <c r="C69" s="2">
        <v>1122.3720000000001</v>
      </c>
      <c r="D69" s="1">
        <f t="shared" si="18"/>
        <v>0.25</v>
      </c>
      <c r="E69" s="1">
        <f t="shared" si="19"/>
        <v>0</v>
      </c>
      <c r="F69" s="4">
        <f t="shared" si="20"/>
        <v>0.15</v>
      </c>
      <c r="G69" s="53">
        <f t="shared" si="21"/>
        <v>4.4999999999999997E-3</v>
      </c>
      <c r="H69" s="1">
        <f t="shared" si="22"/>
        <v>0.2</v>
      </c>
      <c r="I69" s="1"/>
      <c r="J69" s="5">
        <f t="shared" si="23"/>
        <v>1122.2259999999992</v>
      </c>
      <c r="K69" s="5">
        <f t="shared" si="15"/>
        <v>1122.3759999999993</v>
      </c>
      <c r="L69" s="5">
        <f t="shared" si="16"/>
        <v>1122.5759999999993</v>
      </c>
      <c r="M69" s="47">
        <f t="shared" si="24"/>
        <v>0.44600000000086765</v>
      </c>
      <c r="N69" s="47">
        <f t="shared" si="25"/>
        <v>0.20399999999926877</v>
      </c>
      <c r="O69" s="47">
        <v>0.4</v>
      </c>
      <c r="P69" s="47">
        <f t="shared" si="26"/>
        <v>0.35</v>
      </c>
      <c r="Q69" s="48">
        <f t="shared" si="27"/>
        <v>0.85</v>
      </c>
      <c r="R69" s="47">
        <f t="shared" si="28"/>
        <v>0.49060000000095444</v>
      </c>
      <c r="S69" s="47">
        <f t="shared" si="29"/>
        <v>0.33659999999879342</v>
      </c>
      <c r="T69" s="47">
        <f t="shared" si="30"/>
        <v>2.453000000004772</v>
      </c>
      <c r="U69" s="7">
        <f t="shared" si="31"/>
        <v>1.6829999999939671</v>
      </c>
      <c r="V69" s="43">
        <v>0.3</v>
      </c>
      <c r="W69" s="44">
        <f t="shared" si="32"/>
        <v>0.95</v>
      </c>
      <c r="X69" s="44">
        <f t="shared" si="33"/>
        <v>1.4249999999999998</v>
      </c>
      <c r="Y69" s="1"/>
    </row>
    <row r="70" spans="1:25" x14ac:dyDescent="0.25">
      <c r="A70" s="2">
        <f t="shared" si="17"/>
        <v>5</v>
      </c>
      <c r="B70" s="2">
        <v>285</v>
      </c>
      <c r="C70" s="2">
        <v>1122.347</v>
      </c>
      <c r="D70" s="1">
        <f t="shared" si="18"/>
        <v>0.25</v>
      </c>
      <c r="E70" s="1">
        <f t="shared" si="19"/>
        <v>0</v>
      </c>
      <c r="F70" s="4">
        <f t="shared" si="20"/>
        <v>0.15</v>
      </c>
      <c r="G70" s="53">
        <f t="shared" si="21"/>
        <v>4.4999999999999997E-3</v>
      </c>
      <c r="H70" s="1">
        <f t="shared" si="22"/>
        <v>0.2</v>
      </c>
      <c r="I70" s="1"/>
      <c r="J70" s="5">
        <f t="shared" si="23"/>
        <v>1122.2034999999992</v>
      </c>
      <c r="K70" s="5">
        <f t="shared" si="15"/>
        <v>1122.3534999999993</v>
      </c>
      <c r="L70" s="5">
        <f t="shared" si="16"/>
        <v>1122.5534999999993</v>
      </c>
      <c r="M70" s="47">
        <f t="shared" si="24"/>
        <v>0.44350000000081308</v>
      </c>
      <c r="N70" s="47">
        <f t="shared" si="25"/>
        <v>0.20649999999932334</v>
      </c>
      <c r="O70" s="47">
        <v>0.4</v>
      </c>
      <c r="P70" s="47">
        <f t="shared" si="26"/>
        <v>0.35</v>
      </c>
      <c r="Q70" s="48">
        <f t="shared" si="27"/>
        <v>0.85</v>
      </c>
      <c r="R70" s="47">
        <f t="shared" si="28"/>
        <v>0.4878500000008944</v>
      </c>
      <c r="S70" s="47">
        <f t="shared" si="29"/>
        <v>0.3407249999988835</v>
      </c>
      <c r="T70" s="47">
        <f t="shared" si="30"/>
        <v>2.4392500000044719</v>
      </c>
      <c r="U70" s="7">
        <f t="shared" si="31"/>
        <v>1.7036249999944175</v>
      </c>
      <c r="V70" s="43">
        <v>0.3</v>
      </c>
      <c r="W70" s="44">
        <f t="shared" si="32"/>
        <v>0.95</v>
      </c>
      <c r="X70" s="44">
        <f t="shared" si="33"/>
        <v>1.4249999999999998</v>
      </c>
      <c r="Y70" s="1"/>
    </row>
    <row r="71" spans="1:25" x14ac:dyDescent="0.25">
      <c r="A71" s="2">
        <f t="shared" si="17"/>
        <v>5</v>
      </c>
      <c r="B71" s="2">
        <v>290</v>
      </c>
      <c r="C71" s="2">
        <v>1122.32</v>
      </c>
      <c r="D71" s="1">
        <f t="shared" si="18"/>
        <v>0.25</v>
      </c>
      <c r="E71" s="1">
        <f t="shared" si="19"/>
        <v>0</v>
      </c>
      <c r="F71" s="4">
        <f t="shared" si="20"/>
        <v>0.15</v>
      </c>
      <c r="G71" s="53">
        <f t="shared" si="21"/>
        <v>4.4999999999999997E-3</v>
      </c>
      <c r="H71" s="1">
        <f t="shared" si="22"/>
        <v>0.2</v>
      </c>
      <c r="I71" s="1"/>
      <c r="J71" s="5">
        <f t="shared" si="23"/>
        <v>1122.1809999999991</v>
      </c>
      <c r="K71" s="5">
        <f t="shared" si="15"/>
        <v>1122.3309999999992</v>
      </c>
      <c r="L71" s="5">
        <f t="shared" si="16"/>
        <v>1122.5309999999993</v>
      </c>
      <c r="M71" s="47">
        <f t="shared" si="24"/>
        <v>0.4390000000008058</v>
      </c>
      <c r="N71" s="47">
        <f t="shared" si="25"/>
        <v>0.21099999999933061</v>
      </c>
      <c r="O71" s="47">
        <v>0.4</v>
      </c>
      <c r="P71" s="47">
        <f t="shared" si="26"/>
        <v>0.35</v>
      </c>
      <c r="Q71" s="48">
        <f t="shared" si="27"/>
        <v>0.85</v>
      </c>
      <c r="R71" s="47">
        <f t="shared" si="28"/>
        <v>0.4829000000008864</v>
      </c>
      <c r="S71" s="47">
        <f t="shared" si="29"/>
        <v>0.34814999999889551</v>
      </c>
      <c r="T71" s="47">
        <f t="shared" si="30"/>
        <v>2.4145000000044319</v>
      </c>
      <c r="U71" s="7">
        <f t="shared" si="31"/>
        <v>1.7407499999944775</v>
      </c>
      <c r="V71" s="43">
        <v>0.3</v>
      </c>
      <c r="W71" s="44">
        <f t="shared" si="32"/>
        <v>0.95</v>
      </c>
      <c r="X71" s="44">
        <f t="shared" si="33"/>
        <v>1.4249999999999998</v>
      </c>
      <c r="Y71" s="1"/>
    </row>
    <row r="72" spans="1:25" x14ac:dyDescent="0.25">
      <c r="A72" s="2">
        <f t="shared" si="17"/>
        <v>5</v>
      </c>
      <c r="B72" s="2">
        <v>295</v>
      </c>
      <c r="C72" s="2">
        <v>1122.2950000000001</v>
      </c>
      <c r="D72" s="1">
        <f t="shared" si="18"/>
        <v>0.25</v>
      </c>
      <c r="E72" s="1">
        <f t="shared" si="19"/>
        <v>0</v>
      </c>
      <c r="F72" s="4">
        <f t="shared" si="20"/>
        <v>0.15</v>
      </c>
      <c r="G72" s="53">
        <f t="shared" si="21"/>
        <v>4.4999999999999997E-3</v>
      </c>
      <c r="H72" s="1">
        <f t="shared" si="22"/>
        <v>0.2</v>
      </c>
      <c r="I72" s="1"/>
      <c r="J72" s="5">
        <f t="shared" si="23"/>
        <v>1122.1584999999991</v>
      </c>
      <c r="K72" s="5">
        <f t="shared" si="15"/>
        <v>1122.3084999999992</v>
      </c>
      <c r="L72" s="5">
        <f t="shared" si="16"/>
        <v>1122.5084999999992</v>
      </c>
      <c r="M72" s="47">
        <f t="shared" si="24"/>
        <v>0.43650000000097861</v>
      </c>
      <c r="N72" s="47">
        <f t="shared" si="25"/>
        <v>0.21349999999915781</v>
      </c>
      <c r="O72" s="47">
        <v>0.4</v>
      </c>
      <c r="P72" s="47">
        <f t="shared" si="26"/>
        <v>0.35</v>
      </c>
      <c r="Q72" s="48">
        <f t="shared" si="27"/>
        <v>0.85</v>
      </c>
      <c r="R72" s="47">
        <f t="shared" si="28"/>
        <v>0.48015000000107649</v>
      </c>
      <c r="S72" s="47">
        <f t="shared" si="29"/>
        <v>0.35227499999861034</v>
      </c>
      <c r="T72" s="47">
        <f t="shared" si="30"/>
        <v>2.4007500000053823</v>
      </c>
      <c r="U72" s="7">
        <f t="shared" si="31"/>
        <v>1.7613749999930517</v>
      </c>
      <c r="V72" s="43">
        <v>0.3</v>
      </c>
      <c r="W72" s="44">
        <f t="shared" si="32"/>
        <v>0.95</v>
      </c>
      <c r="X72" s="44">
        <f t="shared" si="33"/>
        <v>1.4249999999999998</v>
      </c>
      <c r="Y72" s="1"/>
    </row>
    <row r="73" spans="1:25" x14ac:dyDescent="0.25">
      <c r="A73" s="2">
        <f t="shared" si="17"/>
        <v>5</v>
      </c>
      <c r="B73" s="2">
        <v>300</v>
      </c>
      <c r="C73" s="2">
        <v>1122.269</v>
      </c>
      <c r="D73" s="1">
        <f t="shared" si="18"/>
        <v>0.25</v>
      </c>
      <c r="E73" s="1">
        <f t="shared" si="19"/>
        <v>0</v>
      </c>
      <c r="F73" s="4">
        <f t="shared" si="20"/>
        <v>0.15</v>
      </c>
      <c r="G73" s="53">
        <f t="shared" si="21"/>
        <v>4.4999999999999997E-3</v>
      </c>
      <c r="H73" s="1">
        <f t="shared" si="22"/>
        <v>0.2</v>
      </c>
      <c r="I73" s="1"/>
      <c r="J73" s="5">
        <f t="shared" si="23"/>
        <v>1122.1359999999991</v>
      </c>
      <c r="K73" s="5">
        <f t="shared" si="15"/>
        <v>1122.2859999999991</v>
      </c>
      <c r="L73" s="5">
        <f t="shared" si="16"/>
        <v>1122.4859999999992</v>
      </c>
      <c r="M73" s="47">
        <f t="shared" si="24"/>
        <v>0.43300000000094768</v>
      </c>
      <c r="N73" s="47">
        <f t="shared" si="25"/>
        <v>0.21699999999918873</v>
      </c>
      <c r="O73" s="47">
        <v>0.4</v>
      </c>
      <c r="P73" s="47">
        <f t="shared" si="26"/>
        <v>0.35</v>
      </c>
      <c r="Q73" s="48">
        <f t="shared" si="27"/>
        <v>0.85</v>
      </c>
      <c r="R73" s="47">
        <f t="shared" si="28"/>
        <v>0.4763000000010425</v>
      </c>
      <c r="S73" s="47">
        <f t="shared" si="29"/>
        <v>0.35804999999866138</v>
      </c>
      <c r="T73" s="47">
        <f t="shared" si="30"/>
        <v>2.3815000000052127</v>
      </c>
      <c r="U73" s="7">
        <f t="shared" si="31"/>
        <v>1.790249999993307</v>
      </c>
      <c r="V73" s="43">
        <v>0.3</v>
      </c>
      <c r="W73" s="44">
        <f t="shared" si="32"/>
        <v>0.95</v>
      </c>
      <c r="X73" s="44">
        <f t="shared" si="33"/>
        <v>1.4249999999999998</v>
      </c>
      <c r="Y73" s="1"/>
    </row>
    <row r="74" spans="1:25" x14ac:dyDescent="0.25">
      <c r="A74" s="2">
        <f t="shared" si="17"/>
        <v>5</v>
      </c>
      <c r="B74" s="2">
        <v>305</v>
      </c>
      <c r="C74" s="2">
        <v>1122.2439999999999</v>
      </c>
      <c r="D74" s="1">
        <f t="shared" si="18"/>
        <v>0.25</v>
      </c>
      <c r="E74" s="1">
        <f t="shared" si="19"/>
        <v>0</v>
      </c>
      <c r="F74" s="4">
        <f t="shared" si="20"/>
        <v>0.15</v>
      </c>
      <c r="G74" s="53">
        <f t="shared" si="21"/>
        <v>4.4999999999999997E-3</v>
      </c>
      <c r="H74" s="1">
        <f t="shared" si="22"/>
        <v>0.2</v>
      </c>
      <c r="I74" s="1"/>
      <c r="J74" s="5">
        <f t="shared" si="23"/>
        <v>1122.113499999999</v>
      </c>
      <c r="K74" s="5">
        <f t="shared" si="15"/>
        <v>1122.2634999999991</v>
      </c>
      <c r="L74" s="5">
        <f t="shared" si="16"/>
        <v>1122.4634999999992</v>
      </c>
      <c r="M74" s="47">
        <f t="shared" si="24"/>
        <v>0.43050000000089311</v>
      </c>
      <c r="N74" s="47">
        <f t="shared" si="25"/>
        <v>0.2194999999992433</v>
      </c>
      <c r="O74" s="47">
        <v>0.4</v>
      </c>
      <c r="P74" s="47">
        <f t="shared" si="26"/>
        <v>0.35</v>
      </c>
      <c r="Q74" s="48">
        <f t="shared" si="27"/>
        <v>0.85</v>
      </c>
      <c r="R74" s="47">
        <f t="shared" si="28"/>
        <v>0.47355000000098246</v>
      </c>
      <c r="S74" s="47">
        <f t="shared" si="29"/>
        <v>0.36217499999875141</v>
      </c>
      <c r="T74" s="47">
        <f t="shared" si="30"/>
        <v>2.3677500000049125</v>
      </c>
      <c r="U74" s="7">
        <f t="shared" si="31"/>
        <v>1.810874999993757</v>
      </c>
      <c r="V74" s="43">
        <v>0.3</v>
      </c>
      <c r="W74" s="44">
        <f t="shared" si="32"/>
        <v>0.95</v>
      </c>
      <c r="X74" s="44">
        <f t="shared" si="33"/>
        <v>1.4249999999999998</v>
      </c>
      <c r="Y74" s="1"/>
    </row>
    <row r="75" spans="1:25" x14ac:dyDescent="0.25">
      <c r="A75" s="2">
        <f t="shared" si="17"/>
        <v>5</v>
      </c>
      <c r="B75" s="2">
        <v>310</v>
      </c>
      <c r="C75" s="2">
        <v>1122.2180000000001</v>
      </c>
      <c r="D75" s="1">
        <f t="shared" si="18"/>
        <v>0.25</v>
      </c>
      <c r="E75" s="1">
        <f t="shared" si="19"/>
        <v>0</v>
      </c>
      <c r="F75" s="4">
        <f t="shared" si="20"/>
        <v>0.15</v>
      </c>
      <c r="G75" s="53">
        <f t="shared" si="21"/>
        <v>4.4999999999999997E-3</v>
      </c>
      <c r="H75" s="1">
        <f t="shared" si="22"/>
        <v>0.2</v>
      </c>
      <c r="I75" s="1"/>
      <c r="J75" s="5">
        <f t="shared" si="23"/>
        <v>1122.090999999999</v>
      </c>
      <c r="K75" s="5">
        <f t="shared" si="15"/>
        <v>1122.2409999999991</v>
      </c>
      <c r="L75" s="5">
        <f t="shared" si="16"/>
        <v>1122.4409999999991</v>
      </c>
      <c r="M75" s="47">
        <f t="shared" si="24"/>
        <v>0.42700000000108956</v>
      </c>
      <c r="N75" s="47">
        <f t="shared" si="25"/>
        <v>0.22299999999904685</v>
      </c>
      <c r="O75" s="47">
        <v>0.4</v>
      </c>
      <c r="P75" s="47">
        <f t="shared" si="26"/>
        <v>0.35</v>
      </c>
      <c r="Q75" s="48">
        <f t="shared" si="27"/>
        <v>0.85</v>
      </c>
      <c r="R75" s="47">
        <f t="shared" si="28"/>
        <v>0.46970000000119855</v>
      </c>
      <c r="S75" s="47">
        <f t="shared" si="29"/>
        <v>0.36794999999842726</v>
      </c>
      <c r="T75" s="47">
        <f t="shared" si="30"/>
        <v>2.3485000000059926</v>
      </c>
      <c r="U75" s="7">
        <f t="shared" si="31"/>
        <v>1.8397499999921363</v>
      </c>
      <c r="V75" s="43">
        <v>0.3</v>
      </c>
      <c r="W75" s="44">
        <f t="shared" si="32"/>
        <v>0.95</v>
      </c>
      <c r="X75" s="44">
        <f t="shared" si="33"/>
        <v>1.4249999999999998</v>
      </c>
      <c r="Y75" s="1"/>
    </row>
    <row r="76" spans="1:25" x14ac:dyDescent="0.25">
      <c r="A76" s="2">
        <f t="shared" si="17"/>
        <v>5</v>
      </c>
      <c r="B76" s="2">
        <v>315</v>
      </c>
      <c r="C76" s="2">
        <v>1122.193</v>
      </c>
      <c r="D76" s="1">
        <f t="shared" si="18"/>
        <v>0.25</v>
      </c>
      <c r="E76" s="1">
        <f t="shared" si="19"/>
        <v>0</v>
      </c>
      <c r="F76" s="4">
        <f t="shared" si="20"/>
        <v>0.15</v>
      </c>
      <c r="G76" s="53">
        <f t="shared" si="21"/>
        <v>4.4999999999999997E-3</v>
      </c>
      <c r="H76" s="1">
        <f t="shared" si="22"/>
        <v>0.2</v>
      </c>
      <c r="I76" s="1"/>
      <c r="J76" s="5">
        <f t="shared" si="23"/>
        <v>1122.0684999999989</v>
      </c>
      <c r="K76" s="5">
        <f t="shared" si="15"/>
        <v>1122.218499999999</v>
      </c>
      <c r="L76" s="5">
        <f t="shared" si="16"/>
        <v>1122.4184999999991</v>
      </c>
      <c r="M76" s="47">
        <f t="shared" si="24"/>
        <v>0.42450000000103499</v>
      </c>
      <c r="N76" s="47">
        <f t="shared" si="25"/>
        <v>0.22549999999910142</v>
      </c>
      <c r="O76" s="47">
        <v>0.4</v>
      </c>
      <c r="P76" s="47">
        <f t="shared" si="26"/>
        <v>0.35</v>
      </c>
      <c r="Q76" s="48">
        <f t="shared" si="27"/>
        <v>0.85</v>
      </c>
      <c r="R76" s="47">
        <f t="shared" si="28"/>
        <v>0.46695000000113851</v>
      </c>
      <c r="S76" s="47">
        <f t="shared" si="29"/>
        <v>0.37207499999851734</v>
      </c>
      <c r="T76" s="47">
        <f t="shared" si="30"/>
        <v>2.3347500000056924</v>
      </c>
      <c r="U76" s="7">
        <f t="shared" si="31"/>
        <v>1.8603749999925867</v>
      </c>
      <c r="V76" s="43">
        <v>0.3</v>
      </c>
      <c r="W76" s="44">
        <f t="shared" si="32"/>
        <v>0.95</v>
      </c>
      <c r="X76" s="44">
        <f t="shared" si="33"/>
        <v>1.4249999999999998</v>
      </c>
      <c r="Y76" s="1"/>
    </row>
    <row r="77" spans="1:25" x14ac:dyDescent="0.25">
      <c r="A77" s="2">
        <f t="shared" si="17"/>
        <v>5</v>
      </c>
      <c r="B77" s="2">
        <v>320</v>
      </c>
      <c r="C77" s="2">
        <v>1122.1659999999999</v>
      </c>
      <c r="D77" s="1">
        <f t="shared" si="18"/>
        <v>0.25</v>
      </c>
      <c r="E77" s="1">
        <f t="shared" si="19"/>
        <v>0</v>
      </c>
      <c r="F77" s="4">
        <f t="shared" si="20"/>
        <v>0.15</v>
      </c>
      <c r="G77" s="53">
        <f t="shared" si="21"/>
        <v>4.4999999999999997E-3</v>
      </c>
      <c r="H77" s="1">
        <f t="shared" si="22"/>
        <v>0.2</v>
      </c>
      <c r="I77" s="1"/>
      <c r="J77" s="5">
        <f t="shared" si="23"/>
        <v>1122.0459999999989</v>
      </c>
      <c r="K77" s="5">
        <f t="shared" si="15"/>
        <v>1122.195999999999</v>
      </c>
      <c r="L77" s="5">
        <f t="shared" si="16"/>
        <v>1122.395999999999</v>
      </c>
      <c r="M77" s="47">
        <f t="shared" si="24"/>
        <v>0.42000000000102772</v>
      </c>
      <c r="N77" s="47">
        <f t="shared" si="25"/>
        <v>0.2299999999991087</v>
      </c>
      <c r="O77" s="47">
        <v>0.4</v>
      </c>
      <c r="P77" s="47">
        <f t="shared" si="26"/>
        <v>0.35</v>
      </c>
      <c r="Q77" s="48">
        <f t="shared" si="27"/>
        <v>0.85</v>
      </c>
      <c r="R77" s="47">
        <f t="shared" si="28"/>
        <v>0.46200000000113051</v>
      </c>
      <c r="S77" s="47">
        <f t="shared" si="29"/>
        <v>0.37949999999852935</v>
      </c>
      <c r="T77" s="47">
        <f t="shared" si="30"/>
        <v>2.3100000000056524</v>
      </c>
      <c r="U77" s="7">
        <f t="shared" si="31"/>
        <v>1.8974999999926467</v>
      </c>
      <c r="V77" s="43">
        <v>0.3</v>
      </c>
      <c r="W77" s="44">
        <f t="shared" si="32"/>
        <v>0.95</v>
      </c>
      <c r="X77" s="44">
        <f t="shared" si="33"/>
        <v>1.4249999999999998</v>
      </c>
      <c r="Y77" s="1"/>
    </row>
    <row r="78" spans="1:25" x14ac:dyDescent="0.25">
      <c r="A78" s="2">
        <f t="shared" si="17"/>
        <v>5</v>
      </c>
      <c r="B78" s="2">
        <v>325</v>
      </c>
      <c r="C78" s="2">
        <v>1122.1410000000001</v>
      </c>
      <c r="D78" s="1">
        <f t="shared" si="18"/>
        <v>0.25</v>
      </c>
      <c r="E78" s="1">
        <f t="shared" si="19"/>
        <v>0</v>
      </c>
      <c r="F78" s="4">
        <f t="shared" si="20"/>
        <v>0.15</v>
      </c>
      <c r="G78" s="53">
        <f t="shared" si="21"/>
        <v>4.4999999999999997E-3</v>
      </c>
      <c r="H78" s="1">
        <f t="shared" si="22"/>
        <v>0.2</v>
      </c>
      <c r="I78" s="1"/>
      <c r="J78" s="5">
        <f t="shared" si="23"/>
        <v>1122.0234999999989</v>
      </c>
      <c r="K78" s="5">
        <f t="shared" si="15"/>
        <v>1122.173499999999</v>
      </c>
      <c r="L78" s="5">
        <f t="shared" si="16"/>
        <v>1122.373499999999</v>
      </c>
      <c r="M78" s="47">
        <f t="shared" si="24"/>
        <v>0.41750000000120052</v>
      </c>
      <c r="N78" s="47">
        <f t="shared" si="25"/>
        <v>0.23249999999893589</v>
      </c>
      <c r="O78" s="47">
        <v>0.4</v>
      </c>
      <c r="P78" s="47">
        <f t="shared" si="26"/>
        <v>0.35</v>
      </c>
      <c r="Q78" s="48">
        <f t="shared" si="27"/>
        <v>0.85</v>
      </c>
      <c r="R78" s="47">
        <f t="shared" si="28"/>
        <v>0.4592500000013206</v>
      </c>
      <c r="S78" s="47">
        <f t="shared" si="29"/>
        <v>0.38362499999824418</v>
      </c>
      <c r="T78" s="47">
        <f t="shared" si="30"/>
        <v>2.2962500000066028</v>
      </c>
      <c r="U78" s="7">
        <f t="shared" si="31"/>
        <v>1.9181249999912209</v>
      </c>
      <c r="V78" s="43">
        <v>0.3</v>
      </c>
      <c r="W78" s="44">
        <f t="shared" si="32"/>
        <v>0.95</v>
      </c>
      <c r="X78" s="44">
        <f t="shared" si="33"/>
        <v>1.4249999999999998</v>
      </c>
      <c r="Y78" s="1"/>
    </row>
    <row r="79" spans="1:25" x14ac:dyDescent="0.25">
      <c r="A79" s="2">
        <f t="shared" si="17"/>
        <v>5</v>
      </c>
      <c r="B79" s="2">
        <v>330</v>
      </c>
      <c r="C79" s="2">
        <v>1122.1210000000001</v>
      </c>
      <c r="D79" s="1">
        <f t="shared" ref="D79:D107" si="36">D78</f>
        <v>0.25</v>
      </c>
      <c r="E79" s="1">
        <f t="shared" ref="E79:E107" si="37">E78</f>
        <v>0</v>
      </c>
      <c r="F79" s="4">
        <f t="shared" ref="F79:F107" si="38">F78</f>
        <v>0.15</v>
      </c>
      <c r="G79" s="53">
        <f t="shared" ref="G79:G107" si="39">G78</f>
        <v>4.4999999999999997E-3</v>
      </c>
      <c r="H79" s="1">
        <f t="shared" ref="H79:H107" si="40">H78</f>
        <v>0.2</v>
      </c>
      <c r="I79" s="1"/>
      <c r="J79" s="5">
        <f t="shared" ref="J79:J107" si="41">J78-G79*(B79-B78)-I78</f>
        <v>1122.0009999999988</v>
      </c>
      <c r="K79" s="5">
        <f t="shared" ref="K79:K107" si="42">J79+F79</f>
        <v>1122.1509999999989</v>
      </c>
      <c r="L79" s="5">
        <f t="shared" ref="L79:L107" si="43">K79+H79</f>
        <v>1122.350999999999</v>
      </c>
      <c r="M79" s="47">
        <f t="shared" ref="M79:M107" si="44">IF((C79&gt;J79),(C79-J79)+V79,0)</f>
        <v>0.42000000000125509</v>
      </c>
      <c r="N79" s="47">
        <f t="shared" ref="N79:N107" si="45">IF((C79&lt;J79),ABS(C79-J79),0)+IF(L79&gt;C79,(L79-C79),0)</f>
        <v>0.22999999999888132</v>
      </c>
      <c r="O79" s="47">
        <v>0.4</v>
      </c>
      <c r="P79" s="47">
        <f t="shared" ref="P79:P107" si="46">H79+F79</f>
        <v>0.35</v>
      </c>
      <c r="Q79" s="48">
        <f t="shared" ref="Q79:Q107" si="47">D79+2*(P79*E79)+2*V79</f>
        <v>0.85</v>
      </c>
      <c r="R79" s="47">
        <f t="shared" ref="R79:R107" si="48">((2*D79+2*Q79)/2)*M79</f>
        <v>0.46200000000138064</v>
      </c>
      <c r="S79" s="47">
        <f t="shared" ref="S79:S107" si="49">(Q79+2*O79)*N79</f>
        <v>0.37949999999815415</v>
      </c>
      <c r="T79" s="47">
        <f t="shared" ref="T79:T107" si="50">R79*A79</f>
        <v>2.3100000000069034</v>
      </c>
      <c r="U79" s="7">
        <f t="shared" ref="U79:U107" si="51">S79*A79</f>
        <v>1.8974999999907707</v>
      </c>
      <c r="V79" s="43">
        <v>0.3</v>
      </c>
      <c r="W79" s="44">
        <f t="shared" ref="W79:W107" si="52">D79+2*P79</f>
        <v>0.95</v>
      </c>
      <c r="X79" s="44">
        <f t="shared" ref="X79:X107" si="53">W79*V79*A79</f>
        <v>1.4249999999999998</v>
      </c>
      <c r="Y79" s="1"/>
    </row>
    <row r="80" spans="1:25" x14ac:dyDescent="0.25">
      <c r="A80" s="2">
        <f t="shared" ref="A80:A107" si="54">B80-B79</f>
        <v>5</v>
      </c>
      <c r="B80" s="2">
        <v>335</v>
      </c>
      <c r="C80" s="2">
        <v>1122.1010000000001</v>
      </c>
      <c r="D80" s="1">
        <f t="shared" si="36"/>
        <v>0.25</v>
      </c>
      <c r="E80" s="1">
        <f t="shared" si="37"/>
        <v>0</v>
      </c>
      <c r="F80" s="4">
        <f t="shared" si="38"/>
        <v>0.15</v>
      </c>
      <c r="G80" s="53">
        <f t="shared" si="39"/>
        <v>4.4999999999999997E-3</v>
      </c>
      <c r="H80" s="1">
        <f t="shared" si="40"/>
        <v>0.2</v>
      </c>
      <c r="I80" s="1"/>
      <c r="J80" s="5">
        <f t="shared" si="41"/>
        <v>1121.9784999999988</v>
      </c>
      <c r="K80" s="5">
        <f t="shared" si="42"/>
        <v>1122.1284999999989</v>
      </c>
      <c r="L80" s="5">
        <f t="shared" si="43"/>
        <v>1122.3284999999989</v>
      </c>
      <c r="M80" s="47">
        <f t="shared" si="44"/>
        <v>0.42250000000130966</v>
      </c>
      <c r="N80" s="47">
        <f t="shared" si="45"/>
        <v>0.22749999999882675</v>
      </c>
      <c r="O80" s="47">
        <v>0.4</v>
      </c>
      <c r="P80" s="47">
        <f t="shared" si="46"/>
        <v>0.35</v>
      </c>
      <c r="Q80" s="48">
        <f t="shared" si="47"/>
        <v>0.85</v>
      </c>
      <c r="R80" s="47">
        <f t="shared" si="48"/>
        <v>0.46475000000144068</v>
      </c>
      <c r="S80" s="47">
        <f t="shared" si="49"/>
        <v>0.37537499999806412</v>
      </c>
      <c r="T80" s="47">
        <f t="shared" si="50"/>
        <v>2.3237500000072036</v>
      </c>
      <c r="U80" s="7">
        <f t="shared" si="51"/>
        <v>1.8768749999903207</v>
      </c>
      <c r="V80" s="43">
        <v>0.3</v>
      </c>
      <c r="W80" s="44">
        <f t="shared" si="52"/>
        <v>0.95</v>
      </c>
      <c r="X80" s="44">
        <f t="shared" si="53"/>
        <v>1.4249999999999998</v>
      </c>
      <c r="Y80" s="1"/>
    </row>
    <row r="81" spans="1:25" x14ac:dyDescent="0.25">
      <c r="A81" s="2">
        <f t="shared" si="54"/>
        <v>5</v>
      </c>
      <c r="B81" s="2">
        <v>340</v>
      </c>
      <c r="C81" s="2">
        <v>1122.0820000000001</v>
      </c>
      <c r="D81" s="1">
        <f t="shared" si="36"/>
        <v>0.25</v>
      </c>
      <c r="E81" s="1">
        <f t="shared" si="37"/>
        <v>0</v>
      </c>
      <c r="F81" s="4">
        <f t="shared" si="38"/>
        <v>0.15</v>
      </c>
      <c r="G81" s="53">
        <f t="shared" si="39"/>
        <v>4.4999999999999997E-3</v>
      </c>
      <c r="H81" s="1">
        <f t="shared" si="40"/>
        <v>0.2</v>
      </c>
      <c r="I81" s="1"/>
      <c r="J81" s="5">
        <f t="shared" si="41"/>
        <v>1121.9559999999988</v>
      </c>
      <c r="K81" s="5">
        <f t="shared" si="42"/>
        <v>1122.1059999999989</v>
      </c>
      <c r="L81" s="5">
        <f t="shared" si="43"/>
        <v>1122.3059999999989</v>
      </c>
      <c r="M81" s="47">
        <f t="shared" si="44"/>
        <v>0.42600000000134058</v>
      </c>
      <c r="N81" s="47">
        <f t="shared" si="45"/>
        <v>0.22399999999879583</v>
      </c>
      <c r="O81" s="47">
        <v>0.4</v>
      </c>
      <c r="P81" s="47">
        <f t="shared" si="46"/>
        <v>0.35</v>
      </c>
      <c r="Q81" s="48">
        <f t="shared" si="47"/>
        <v>0.85</v>
      </c>
      <c r="R81" s="47">
        <f t="shared" si="48"/>
        <v>0.46860000000147467</v>
      </c>
      <c r="S81" s="47">
        <f t="shared" si="49"/>
        <v>0.36959999999801307</v>
      </c>
      <c r="T81" s="47">
        <f t="shared" si="50"/>
        <v>2.3430000000073732</v>
      </c>
      <c r="U81" s="7">
        <f t="shared" si="51"/>
        <v>1.8479999999900654</v>
      </c>
      <c r="V81" s="43">
        <v>0.3</v>
      </c>
      <c r="W81" s="44">
        <f t="shared" si="52"/>
        <v>0.95</v>
      </c>
      <c r="X81" s="44">
        <f t="shared" si="53"/>
        <v>1.4249999999999998</v>
      </c>
      <c r="Y81" s="1"/>
    </row>
    <row r="82" spans="1:25" x14ac:dyDescent="0.25">
      <c r="A82" s="2">
        <f t="shared" si="54"/>
        <v>5</v>
      </c>
      <c r="B82" s="2">
        <v>345</v>
      </c>
      <c r="C82" s="2">
        <v>1122.0630000000001</v>
      </c>
      <c r="D82" s="1">
        <f t="shared" si="36"/>
        <v>0.25</v>
      </c>
      <c r="E82" s="1">
        <f t="shared" si="37"/>
        <v>0</v>
      </c>
      <c r="F82" s="4">
        <f t="shared" si="38"/>
        <v>0.15</v>
      </c>
      <c r="G82" s="53">
        <f t="shared" si="39"/>
        <v>4.4999999999999997E-3</v>
      </c>
      <c r="H82" s="1">
        <f t="shared" si="40"/>
        <v>0.2</v>
      </c>
      <c r="I82" s="1"/>
      <c r="J82" s="5">
        <f t="shared" si="41"/>
        <v>1121.9334999999987</v>
      </c>
      <c r="K82" s="5">
        <f t="shared" si="42"/>
        <v>1122.0834999999988</v>
      </c>
      <c r="L82" s="5">
        <f t="shared" si="43"/>
        <v>1122.2834999999989</v>
      </c>
      <c r="M82" s="47">
        <f t="shared" si="44"/>
        <v>0.42950000000137151</v>
      </c>
      <c r="N82" s="47">
        <f t="shared" si="45"/>
        <v>0.22049999999876491</v>
      </c>
      <c r="O82" s="47">
        <v>0.4</v>
      </c>
      <c r="P82" s="47">
        <f t="shared" si="46"/>
        <v>0.35</v>
      </c>
      <c r="Q82" s="48">
        <f t="shared" si="47"/>
        <v>0.85</v>
      </c>
      <c r="R82" s="47">
        <f t="shared" si="48"/>
        <v>0.47245000000150872</v>
      </c>
      <c r="S82" s="47">
        <f t="shared" si="49"/>
        <v>0.36382499999796208</v>
      </c>
      <c r="T82" s="47">
        <f t="shared" si="50"/>
        <v>2.3622500000075437</v>
      </c>
      <c r="U82" s="7">
        <f t="shared" si="51"/>
        <v>1.8191249999898105</v>
      </c>
      <c r="V82" s="43">
        <v>0.3</v>
      </c>
      <c r="W82" s="44">
        <f t="shared" si="52"/>
        <v>0.95</v>
      </c>
      <c r="X82" s="44">
        <f t="shared" si="53"/>
        <v>1.4249999999999998</v>
      </c>
      <c r="Y82" s="1"/>
    </row>
    <row r="83" spans="1:25" x14ac:dyDescent="0.25">
      <c r="A83" s="2">
        <f t="shared" si="54"/>
        <v>5</v>
      </c>
      <c r="B83" s="2">
        <v>350</v>
      </c>
      <c r="C83" s="2">
        <v>1122.048</v>
      </c>
      <c r="D83" s="1">
        <f t="shared" si="36"/>
        <v>0.25</v>
      </c>
      <c r="E83" s="1">
        <f t="shared" si="37"/>
        <v>0</v>
      </c>
      <c r="F83" s="4">
        <f t="shared" si="38"/>
        <v>0.15</v>
      </c>
      <c r="G83" s="53">
        <f t="shared" si="39"/>
        <v>4.4999999999999997E-3</v>
      </c>
      <c r="H83" s="1">
        <f t="shared" si="40"/>
        <v>0.2</v>
      </c>
      <c r="I83" s="1"/>
      <c r="J83" s="5">
        <f t="shared" si="41"/>
        <v>1121.9109999999987</v>
      </c>
      <c r="K83" s="5">
        <f t="shared" si="42"/>
        <v>1122.0609999999988</v>
      </c>
      <c r="L83" s="5">
        <f t="shared" si="43"/>
        <v>1122.2609999999988</v>
      </c>
      <c r="M83" s="47">
        <f t="shared" si="44"/>
        <v>0.43700000000130784</v>
      </c>
      <c r="N83" s="47">
        <f t="shared" si="45"/>
        <v>0.21299999999882857</v>
      </c>
      <c r="O83" s="47">
        <v>0.4</v>
      </c>
      <c r="P83" s="47">
        <f t="shared" si="46"/>
        <v>0.35</v>
      </c>
      <c r="Q83" s="48">
        <f t="shared" si="47"/>
        <v>0.85</v>
      </c>
      <c r="R83" s="47">
        <f t="shared" si="48"/>
        <v>0.48070000000143864</v>
      </c>
      <c r="S83" s="47">
        <f t="shared" si="49"/>
        <v>0.35144999999806714</v>
      </c>
      <c r="T83" s="47">
        <f t="shared" si="50"/>
        <v>2.4035000000071931</v>
      </c>
      <c r="U83" s="7">
        <f t="shared" si="51"/>
        <v>1.7572499999903357</v>
      </c>
      <c r="V83" s="43">
        <v>0.3</v>
      </c>
      <c r="W83" s="44">
        <f t="shared" si="52"/>
        <v>0.95</v>
      </c>
      <c r="X83" s="44">
        <f t="shared" si="53"/>
        <v>1.4249999999999998</v>
      </c>
      <c r="Y83" s="1"/>
    </row>
    <row r="84" spans="1:25" x14ac:dyDescent="0.25">
      <c r="A84" s="2">
        <f t="shared" si="54"/>
        <v>5</v>
      </c>
      <c r="B84" s="2">
        <v>355</v>
      </c>
      <c r="C84" s="2">
        <v>1122.0340000000001</v>
      </c>
      <c r="D84" s="1">
        <f t="shared" si="36"/>
        <v>0.25</v>
      </c>
      <c r="E84" s="1">
        <f t="shared" si="37"/>
        <v>0</v>
      </c>
      <c r="F84" s="4">
        <f t="shared" si="38"/>
        <v>0.15</v>
      </c>
      <c r="G84" s="53">
        <f t="shared" si="39"/>
        <v>4.4999999999999997E-3</v>
      </c>
      <c r="H84" s="1">
        <f t="shared" si="40"/>
        <v>0.2</v>
      </c>
      <c r="I84" s="1"/>
      <c r="J84" s="5">
        <f t="shared" si="41"/>
        <v>1121.8884999999987</v>
      </c>
      <c r="K84" s="5">
        <f t="shared" si="42"/>
        <v>1122.0384999999987</v>
      </c>
      <c r="L84" s="5">
        <f t="shared" si="43"/>
        <v>1122.2384999999988</v>
      </c>
      <c r="M84" s="47">
        <f t="shared" si="44"/>
        <v>0.4455000000014479</v>
      </c>
      <c r="N84" s="47">
        <f t="shared" si="45"/>
        <v>0.20449999999868851</v>
      </c>
      <c r="O84" s="47">
        <v>0.4</v>
      </c>
      <c r="P84" s="47">
        <f t="shared" si="46"/>
        <v>0.35</v>
      </c>
      <c r="Q84" s="48">
        <f t="shared" si="47"/>
        <v>0.85</v>
      </c>
      <c r="R84" s="47">
        <f t="shared" si="48"/>
        <v>0.49005000000159271</v>
      </c>
      <c r="S84" s="47">
        <f t="shared" si="49"/>
        <v>0.33742499999783604</v>
      </c>
      <c r="T84" s="47">
        <f t="shared" si="50"/>
        <v>2.4502500000079634</v>
      </c>
      <c r="U84" s="7">
        <f t="shared" si="51"/>
        <v>1.6871249999891802</v>
      </c>
      <c r="V84" s="43">
        <v>0.3</v>
      </c>
      <c r="W84" s="44">
        <f t="shared" si="52"/>
        <v>0.95</v>
      </c>
      <c r="X84" s="44">
        <f t="shared" si="53"/>
        <v>1.4249999999999998</v>
      </c>
      <c r="Y84" s="1"/>
    </row>
    <row r="85" spans="1:25" x14ac:dyDescent="0.25">
      <c r="A85" s="2">
        <f t="shared" si="54"/>
        <v>5</v>
      </c>
      <c r="B85" s="2">
        <v>360</v>
      </c>
      <c r="C85" s="2">
        <v>1122.021</v>
      </c>
      <c r="D85" s="1">
        <f t="shared" si="36"/>
        <v>0.25</v>
      </c>
      <c r="E85" s="1">
        <f t="shared" si="37"/>
        <v>0</v>
      </c>
      <c r="F85" s="4">
        <f t="shared" si="38"/>
        <v>0.15</v>
      </c>
      <c r="G85" s="53">
        <f t="shared" si="39"/>
        <v>4.4999999999999997E-3</v>
      </c>
      <c r="H85" s="1">
        <f t="shared" si="40"/>
        <v>0.2</v>
      </c>
      <c r="I85" s="1"/>
      <c r="J85" s="5">
        <f t="shared" si="41"/>
        <v>1121.8659999999986</v>
      </c>
      <c r="K85" s="5">
        <f t="shared" si="42"/>
        <v>1122.0159999999987</v>
      </c>
      <c r="L85" s="5">
        <f t="shared" si="43"/>
        <v>1122.2159999999988</v>
      </c>
      <c r="M85" s="47">
        <f t="shared" si="44"/>
        <v>0.45500000000133695</v>
      </c>
      <c r="N85" s="47">
        <f t="shared" si="45"/>
        <v>0.19499999999879947</v>
      </c>
      <c r="O85" s="47">
        <v>0.4</v>
      </c>
      <c r="P85" s="47">
        <f t="shared" si="46"/>
        <v>0.35</v>
      </c>
      <c r="Q85" s="48">
        <f t="shared" si="47"/>
        <v>0.85</v>
      </c>
      <c r="R85" s="47">
        <f t="shared" si="48"/>
        <v>0.50050000000147066</v>
      </c>
      <c r="S85" s="47">
        <f t="shared" si="49"/>
        <v>0.32174999999801912</v>
      </c>
      <c r="T85" s="47">
        <f t="shared" si="50"/>
        <v>2.5025000000073532</v>
      </c>
      <c r="U85" s="7">
        <f t="shared" si="51"/>
        <v>1.6087499999900956</v>
      </c>
      <c r="V85" s="43">
        <v>0.3</v>
      </c>
      <c r="W85" s="44">
        <f t="shared" si="52"/>
        <v>0.95</v>
      </c>
      <c r="X85" s="44">
        <f t="shared" si="53"/>
        <v>1.4249999999999998</v>
      </c>
      <c r="Y85" s="1"/>
    </row>
    <row r="86" spans="1:25" x14ac:dyDescent="0.25">
      <c r="A86" s="2">
        <f t="shared" si="54"/>
        <v>5</v>
      </c>
      <c r="B86" s="2">
        <v>365</v>
      </c>
      <c r="C86" s="2">
        <v>1122.0070000000001</v>
      </c>
      <c r="D86" s="1">
        <f t="shared" si="36"/>
        <v>0.25</v>
      </c>
      <c r="E86" s="1">
        <f t="shared" si="37"/>
        <v>0</v>
      </c>
      <c r="F86" s="4">
        <f t="shared" si="38"/>
        <v>0.15</v>
      </c>
      <c r="G86" s="53">
        <f t="shared" si="39"/>
        <v>4.4999999999999997E-3</v>
      </c>
      <c r="H86" s="1">
        <f t="shared" si="40"/>
        <v>0.2</v>
      </c>
      <c r="I86" s="1"/>
      <c r="J86" s="5">
        <f t="shared" si="41"/>
        <v>1121.8434999999986</v>
      </c>
      <c r="K86" s="5">
        <f t="shared" si="42"/>
        <v>1121.9934999999987</v>
      </c>
      <c r="L86" s="5">
        <f t="shared" si="43"/>
        <v>1122.1934999999987</v>
      </c>
      <c r="M86" s="47">
        <f t="shared" si="44"/>
        <v>0.46350000000147701</v>
      </c>
      <c r="N86" s="47">
        <f t="shared" si="45"/>
        <v>0.1864999999986594</v>
      </c>
      <c r="O86" s="47">
        <v>0.4</v>
      </c>
      <c r="P86" s="47">
        <f t="shared" si="46"/>
        <v>0.35</v>
      </c>
      <c r="Q86" s="48">
        <f t="shared" si="47"/>
        <v>0.85</v>
      </c>
      <c r="R86" s="47">
        <f t="shared" si="48"/>
        <v>0.50985000000162473</v>
      </c>
      <c r="S86" s="47">
        <f t="shared" si="49"/>
        <v>0.30772499999778802</v>
      </c>
      <c r="T86" s="47">
        <f t="shared" si="50"/>
        <v>2.5492500000081235</v>
      </c>
      <c r="U86" s="7">
        <f t="shared" si="51"/>
        <v>1.5386249999889401</v>
      </c>
      <c r="V86" s="43">
        <v>0.3</v>
      </c>
      <c r="W86" s="44">
        <f t="shared" si="52"/>
        <v>0.95</v>
      </c>
      <c r="X86" s="44">
        <f t="shared" si="53"/>
        <v>1.4249999999999998</v>
      </c>
      <c r="Y86" s="1"/>
    </row>
    <row r="87" spans="1:25" x14ac:dyDescent="0.25">
      <c r="A87" s="2">
        <f t="shared" si="54"/>
        <v>5</v>
      </c>
      <c r="B87" s="2">
        <v>370</v>
      </c>
      <c r="C87" s="2">
        <v>1121.9849999999999</v>
      </c>
      <c r="D87" s="1">
        <f t="shared" si="36"/>
        <v>0.25</v>
      </c>
      <c r="E87" s="1">
        <f t="shared" si="37"/>
        <v>0</v>
      </c>
      <c r="F87" s="4">
        <f t="shared" si="38"/>
        <v>0.15</v>
      </c>
      <c r="G87" s="53">
        <f t="shared" si="39"/>
        <v>4.4999999999999997E-3</v>
      </c>
      <c r="H87" s="1">
        <f t="shared" si="40"/>
        <v>0.2</v>
      </c>
      <c r="I87" s="1"/>
      <c r="J87" s="5">
        <f t="shared" si="41"/>
        <v>1121.8209999999985</v>
      </c>
      <c r="K87" s="5">
        <f t="shared" si="42"/>
        <v>1121.9709999999986</v>
      </c>
      <c r="L87" s="5">
        <f t="shared" si="43"/>
        <v>1122.1709999999987</v>
      </c>
      <c r="M87" s="47">
        <f t="shared" si="44"/>
        <v>0.4640000000013515</v>
      </c>
      <c r="N87" s="47">
        <f t="shared" si="45"/>
        <v>0.18599999999878492</v>
      </c>
      <c r="O87" s="47">
        <v>0.4</v>
      </c>
      <c r="P87" s="47">
        <f t="shared" si="46"/>
        <v>0.35</v>
      </c>
      <c r="Q87" s="48">
        <f t="shared" si="47"/>
        <v>0.85</v>
      </c>
      <c r="R87" s="47">
        <f t="shared" si="48"/>
        <v>0.51040000000148666</v>
      </c>
      <c r="S87" s="47">
        <f t="shared" si="49"/>
        <v>0.30689999999799511</v>
      </c>
      <c r="T87" s="47">
        <f t="shared" si="50"/>
        <v>2.5520000000074332</v>
      </c>
      <c r="U87" s="7">
        <f t="shared" si="51"/>
        <v>1.5344999999899755</v>
      </c>
      <c r="V87" s="43">
        <v>0.3</v>
      </c>
      <c r="W87" s="44">
        <f t="shared" si="52"/>
        <v>0.95</v>
      </c>
      <c r="X87" s="44">
        <f t="shared" si="53"/>
        <v>1.4249999999999998</v>
      </c>
      <c r="Y87" s="1"/>
    </row>
    <row r="88" spans="1:25" x14ac:dyDescent="0.25">
      <c r="A88" s="2">
        <f t="shared" si="54"/>
        <v>5</v>
      </c>
      <c r="B88" s="2">
        <v>375</v>
      </c>
      <c r="C88" s="2">
        <v>1121.9649999999999</v>
      </c>
      <c r="D88" s="1">
        <f t="shared" si="36"/>
        <v>0.25</v>
      </c>
      <c r="E88" s="1">
        <f t="shared" si="37"/>
        <v>0</v>
      </c>
      <c r="F88" s="4">
        <f t="shared" si="38"/>
        <v>0.15</v>
      </c>
      <c r="G88" s="53">
        <f t="shared" si="39"/>
        <v>4.4999999999999997E-3</v>
      </c>
      <c r="H88" s="1">
        <f t="shared" si="40"/>
        <v>0.2</v>
      </c>
      <c r="I88" s="1"/>
      <c r="J88" s="5">
        <f t="shared" si="41"/>
        <v>1121.7984999999985</v>
      </c>
      <c r="K88" s="5">
        <f t="shared" si="42"/>
        <v>1121.9484999999986</v>
      </c>
      <c r="L88" s="5">
        <f t="shared" si="43"/>
        <v>1122.1484999999986</v>
      </c>
      <c r="M88" s="47">
        <f t="shared" si="44"/>
        <v>0.46650000000140607</v>
      </c>
      <c r="N88" s="47">
        <f t="shared" si="45"/>
        <v>0.18349999999873035</v>
      </c>
      <c r="O88" s="47">
        <v>0.4</v>
      </c>
      <c r="P88" s="47">
        <f t="shared" si="46"/>
        <v>0.35</v>
      </c>
      <c r="Q88" s="48">
        <f t="shared" si="47"/>
        <v>0.85</v>
      </c>
      <c r="R88" s="47">
        <f t="shared" si="48"/>
        <v>0.51315000000154676</v>
      </c>
      <c r="S88" s="47">
        <f t="shared" si="49"/>
        <v>0.30277499999790508</v>
      </c>
      <c r="T88" s="47">
        <f t="shared" si="50"/>
        <v>2.5657500000077338</v>
      </c>
      <c r="U88" s="7">
        <f t="shared" si="51"/>
        <v>1.5138749999895253</v>
      </c>
      <c r="V88" s="43">
        <v>0.3</v>
      </c>
      <c r="W88" s="44">
        <f t="shared" si="52"/>
        <v>0.95</v>
      </c>
      <c r="X88" s="44">
        <f t="shared" si="53"/>
        <v>1.4249999999999998</v>
      </c>
      <c r="Y88" s="1"/>
    </row>
    <row r="89" spans="1:25" x14ac:dyDescent="0.25">
      <c r="A89" s="2">
        <f t="shared" si="54"/>
        <v>5</v>
      </c>
      <c r="B89" s="2">
        <v>380</v>
      </c>
      <c r="C89" s="2">
        <v>1121.944</v>
      </c>
      <c r="D89" s="1">
        <f t="shared" si="36"/>
        <v>0.25</v>
      </c>
      <c r="E89" s="1">
        <f t="shared" si="37"/>
        <v>0</v>
      </c>
      <c r="F89" s="4">
        <f t="shared" si="38"/>
        <v>0.15</v>
      </c>
      <c r="G89" s="53">
        <f t="shared" si="39"/>
        <v>4.4999999999999997E-3</v>
      </c>
      <c r="H89" s="1">
        <f t="shared" si="40"/>
        <v>0.2</v>
      </c>
      <c r="I89" s="1"/>
      <c r="J89" s="5">
        <f t="shared" si="41"/>
        <v>1121.7759999999985</v>
      </c>
      <c r="K89" s="5">
        <f t="shared" si="42"/>
        <v>1121.9259999999986</v>
      </c>
      <c r="L89" s="5">
        <f t="shared" si="43"/>
        <v>1122.1259999999986</v>
      </c>
      <c r="M89" s="47">
        <f t="shared" si="44"/>
        <v>0.46800000000148428</v>
      </c>
      <c r="N89" s="47">
        <f t="shared" si="45"/>
        <v>0.18199999999865213</v>
      </c>
      <c r="O89" s="47">
        <v>0.4</v>
      </c>
      <c r="P89" s="47">
        <f t="shared" si="46"/>
        <v>0.35</v>
      </c>
      <c r="Q89" s="48">
        <f t="shared" si="47"/>
        <v>0.85</v>
      </c>
      <c r="R89" s="47">
        <f t="shared" si="48"/>
        <v>0.51480000000163273</v>
      </c>
      <c r="S89" s="47">
        <f t="shared" si="49"/>
        <v>0.30029999999777601</v>
      </c>
      <c r="T89" s="47">
        <f t="shared" si="50"/>
        <v>2.5740000000081635</v>
      </c>
      <c r="U89" s="7">
        <f t="shared" si="51"/>
        <v>1.5014999999888801</v>
      </c>
      <c r="V89" s="43">
        <v>0.3</v>
      </c>
      <c r="W89" s="44">
        <f t="shared" si="52"/>
        <v>0.95</v>
      </c>
      <c r="X89" s="44">
        <f t="shared" si="53"/>
        <v>1.4249999999999998</v>
      </c>
      <c r="Y89" s="1"/>
    </row>
    <row r="90" spans="1:25" x14ac:dyDescent="0.25">
      <c r="A90" s="2">
        <f t="shared" si="54"/>
        <v>5</v>
      </c>
      <c r="B90" s="2">
        <v>385</v>
      </c>
      <c r="C90" s="2">
        <v>1121.925</v>
      </c>
      <c r="D90" s="1">
        <f t="shared" si="36"/>
        <v>0.25</v>
      </c>
      <c r="E90" s="1">
        <f t="shared" si="37"/>
        <v>0</v>
      </c>
      <c r="F90" s="4">
        <f t="shared" si="38"/>
        <v>0.15</v>
      </c>
      <c r="G90" s="53">
        <f t="shared" si="39"/>
        <v>4.4999999999999997E-3</v>
      </c>
      <c r="H90" s="1">
        <f t="shared" si="40"/>
        <v>0.2</v>
      </c>
      <c r="I90" s="1"/>
      <c r="J90" s="5">
        <f t="shared" si="41"/>
        <v>1121.7534999999984</v>
      </c>
      <c r="K90" s="5">
        <f t="shared" si="42"/>
        <v>1121.9034999999985</v>
      </c>
      <c r="L90" s="5">
        <f t="shared" si="43"/>
        <v>1122.1034999999986</v>
      </c>
      <c r="M90" s="47">
        <f t="shared" si="44"/>
        <v>0.47150000000151521</v>
      </c>
      <c r="N90" s="47">
        <f t="shared" si="45"/>
        <v>0.17849999999862121</v>
      </c>
      <c r="O90" s="47">
        <v>0.4</v>
      </c>
      <c r="P90" s="47">
        <f t="shared" si="46"/>
        <v>0.35</v>
      </c>
      <c r="Q90" s="48">
        <f t="shared" si="47"/>
        <v>0.85</v>
      </c>
      <c r="R90" s="47">
        <f t="shared" si="48"/>
        <v>0.51865000000166672</v>
      </c>
      <c r="S90" s="47">
        <f t="shared" si="49"/>
        <v>0.29452499999772497</v>
      </c>
      <c r="T90" s="47">
        <f t="shared" si="50"/>
        <v>2.5932500000083336</v>
      </c>
      <c r="U90" s="7">
        <f t="shared" si="51"/>
        <v>1.4726249999886249</v>
      </c>
      <c r="V90" s="43">
        <v>0.3</v>
      </c>
      <c r="W90" s="44">
        <f t="shared" si="52"/>
        <v>0.95</v>
      </c>
      <c r="X90" s="44">
        <f t="shared" si="53"/>
        <v>1.4249999999999998</v>
      </c>
      <c r="Y90" s="1"/>
    </row>
    <row r="91" spans="1:25" x14ac:dyDescent="0.25">
      <c r="A91" s="2">
        <f t="shared" si="54"/>
        <v>5</v>
      </c>
      <c r="B91" s="2">
        <v>390</v>
      </c>
      <c r="C91" s="2">
        <v>1121.904</v>
      </c>
      <c r="D91" s="1">
        <f t="shared" si="36"/>
        <v>0.25</v>
      </c>
      <c r="E91" s="1">
        <f t="shared" si="37"/>
        <v>0</v>
      </c>
      <c r="F91" s="4">
        <f t="shared" si="38"/>
        <v>0.15</v>
      </c>
      <c r="G91" s="53">
        <f t="shared" si="39"/>
        <v>4.4999999999999997E-3</v>
      </c>
      <c r="H91" s="1">
        <f t="shared" si="40"/>
        <v>0.2</v>
      </c>
      <c r="I91" s="1"/>
      <c r="J91" s="5">
        <f t="shared" si="41"/>
        <v>1121.7309999999984</v>
      </c>
      <c r="K91" s="5">
        <f t="shared" si="42"/>
        <v>1121.8809999999985</v>
      </c>
      <c r="L91" s="5">
        <f t="shared" si="43"/>
        <v>1122.0809999999985</v>
      </c>
      <c r="M91" s="47">
        <f t="shared" si="44"/>
        <v>0.47300000000159342</v>
      </c>
      <c r="N91" s="47">
        <f t="shared" si="45"/>
        <v>0.17699999999854299</v>
      </c>
      <c r="O91" s="47">
        <v>0.4</v>
      </c>
      <c r="P91" s="47">
        <f t="shared" si="46"/>
        <v>0.35</v>
      </c>
      <c r="Q91" s="48">
        <f t="shared" si="47"/>
        <v>0.85</v>
      </c>
      <c r="R91" s="47">
        <f t="shared" si="48"/>
        <v>0.5203000000017528</v>
      </c>
      <c r="S91" s="47">
        <f t="shared" si="49"/>
        <v>0.2920499999975959</v>
      </c>
      <c r="T91" s="47">
        <f t="shared" si="50"/>
        <v>2.6015000000087642</v>
      </c>
      <c r="U91" s="7">
        <f t="shared" si="51"/>
        <v>1.4602499999879794</v>
      </c>
      <c r="V91" s="43">
        <v>0.3</v>
      </c>
      <c r="W91" s="44">
        <f t="shared" si="52"/>
        <v>0.95</v>
      </c>
      <c r="X91" s="44">
        <f t="shared" si="53"/>
        <v>1.4249999999999998</v>
      </c>
      <c r="Y91" s="1"/>
    </row>
    <row r="92" spans="1:25" x14ac:dyDescent="0.25">
      <c r="A92" s="2">
        <f t="shared" si="54"/>
        <v>5</v>
      </c>
      <c r="B92" s="2">
        <v>395</v>
      </c>
      <c r="C92" s="2">
        <v>1121.883</v>
      </c>
      <c r="D92" s="1">
        <f t="shared" si="36"/>
        <v>0.25</v>
      </c>
      <c r="E92" s="1">
        <f t="shared" si="37"/>
        <v>0</v>
      </c>
      <c r="F92" s="4">
        <f t="shared" si="38"/>
        <v>0.15</v>
      </c>
      <c r="G92" s="53">
        <f t="shared" si="39"/>
        <v>4.4999999999999997E-3</v>
      </c>
      <c r="H92" s="1">
        <f t="shared" si="40"/>
        <v>0.2</v>
      </c>
      <c r="I92" s="1"/>
      <c r="J92" s="5">
        <f t="shared" si="41"/>
        <v>1121.7084999999984</v>
      </c>
      <c r="K92" s="5">
        <f t="shared" si="42"/>
        <v>1121.8584999999985</v>
      </c>
      <c r="L92" s="5">
        <f t="shared" si="43"/>
        <v>1122.0584999999985</v>
      </c>
      <c r="M92" s="47">
        <f t="shared" si="44"/>
        <v>0.47450000000167164</v>
      </c>
      <c r="N92" s="47">
        <f t="shared" si="45"/>
        <v>0.17549999999846477</v>
      </c>
      <c r="O92" s="47">
        <v>0.4</v>
      </c>
      <c r="P92" s="47">
        <f t="shared" si="46"/>
        <v>0.35</v>
      </c>
      <c r="Q92" s="48">
        <f t="shared" si="47"/>
        <v>0.85</v>
      </c>
      <c r="R92" s="47">
        <f t="shared" si="48"/>
        <v>0.52195000000183889</v>
      </c>
      <c r="S92" s="47">
        <f t="shared" si="49"/>
        <v>0.28957499999746689</v>
      </c>
      <c r="T92" s="47">
        <f t="shared" si="50"/>
        <v>2.6097500000091944</v>
      </c>
      <c r="U92" s="7">
        <f t="shared" si="51"/>
        <v>1.4478749999873344</v>
      </c>
      <c r="V92" s="43">
        <v>0.3</v>
      </c>
      <c r="W92" s="44">
        <f t="shared" si="52"/>
        <v>0.95</v>
      </c>
      <c r="X92" s="44">
        <f t="shared" si="53"/>
        <v>1.4249999999999998</v>
      </c>
      <c r="Y92" s="1"/>
    </row>
    <row r="93" spans="1:25" x14ac:dyDescent="0.25">
      <c r="A93" s="2">
        <f t="shared" si="54"/>
        <v>5</v>
      </c>
      <c r="B93" s="2">
        <v>400</v>
      </c>
      <c r="C93" s="2">
        <v>1121.8630000000001</v>
      </c>
      <c r="D93" s="1">
        <f t="shared" si="36"/>
        <v>0.25</v>
      </c>
      <c r="E93" s="1">
        <f t="shared" si="37"/>
        <v>0</v>
      </c>
      <c r="F93" s="4">
        <f t="shared" si="38"/>
        <v>0.15</v>
      </c>
      <c r="G93" s="53">
        <f t="shared" si="39"/>
        <v>4.4999999999999997E-3</v>
      </c>
      <c r="H93" s="1">
        <f t="shared" si="40"/>
        <v>0.2</v>
      </c>
      <c r="I93" s="1"/>
      <c r="J93" s="5">
        <f t="shared" si="41"/>
        <v>1121.6859999999983</v>
      </c>
      <c r="K93" s="5">
        <f t="shared" si="42"/>
        <v>1121.8359999999984</v>
      </c>
      <c r="L93" s="5">
        <f t="shared" si="43"/>
        <v>1122.0359999999985</v>
      </c>
      <c r="M93" s="47">
        <f t="shared" si="44"/>
        <v>0.47700000000172621</v>
      </c>
      <c r="N93" s="47">
        <f t="shared" si="45"/>
        <v>0.1729999999984102</v>
      </c>
      <c r="O93" s="47">
        <v>0.4</v>
      </c>
      <c r="P93" s="47">
        <f t="shared" si="46"/>
        <v>0.35</v>
      </c>
      <c r="Q93" s="48">
        <f t="shared" si="47"/>
        <v>0.85</v>
      </c>
      <c r="R93" s="47">
        <f t="shared" si="48"/>
        <v>0.52470000000189887</v>
      </c>
      <c r="S93" s="47">
        <f t="shared" si="49"/>
        <v>0.2854499999973768</v>
      </c>
      <c r="T93" s="47">
        <f t="shared" si="50"/>
        <v>2.6235000000094946</v>
      </c>
      <c r="U93" s="7">
        <f t="shared" si="51"/>
        <v>1.427249999986884</v>
      </c>
      <c r="V93" s="43">
        <v>0.3</v>
      </c>
      <c r="W93" s="44">
        <f t="shared" si="52"/>
        <v>0.95</v>
      </c>
      <c r="X93" s="44">
        <f t="shared" si="53"/>
        <v>1.4249999999999998</v>
      </c>
      <c r="Y93" s="1"/>
    </row>
    <row r="94" spans="1:25" x14ac:dyDescent="0.25">
      <c r="A94" s="2">
        <f t="shared" si="54"/>
        <v>5</v>
      </c>
      <c r="B94" s="2">
        <v>405</v>
      </c>
      <c r="C94" s="2">
        <v>1121.8420000000001</v>
      </c>
      <c r="D94" s="1">
        <f t="shared" si="36"/>
        <v>0.25</v>
      </c>
      <c r="E94" s="1">
        <f t="shared" si="37"/>
        <v>0</v>
      </c>
      <c r="F94" s="4">
        <f t="shared" si="38"/>
        <v>0.15</v>
      </c>
      <c r="G94" s="53">
        <f t="shared" si="39"/>
        <v>4.4999999999999997E-3</v>
      </c>
      <c r="H94" s="1">
        <f t="shared" si="40"/>
        <v>0.2</v>
      </c>
      <c r="I94" s="1"/>
      <c r="J94" s="5">
        <f t="shared" si="41"/>
        <v>1121.6634999999983</v>
      </c>
      <c r="K94" s="5">
        <f t="shared" si="42"/>
        <v>1121.8134999999984</v>
      </c>
      <c r="L94" s="5">
        <f t="shared" si="43"/>
        <v>1122.0134999999984</v>
      </c>
      <c r="M94" s="47">
        <f t="shared" si="44"/>
        <v>0.47850000000180443</v>
      </c>
      <c r="N94" s="47">
        <f t="shared" si="45"/>
        <v>0.17149999999833199</v>
      </c>
      <c r="O94" s="47">
        <v>0.4</v>
      </c>
      <c r="P94" s="47">
        <f t="shared" si="46"/>
        <v>0.35</v>
      </c>
      <c r="Q94" s="48">
        <f t="shared" si="47"/>
        <v>0.85</v>
      </c>
      <c r="R94" s="47">
        <f t="shared" si="48"/>
        <v>0.52635000000198495</v>
      </c>
      <c r="S94" s="47">
        <f t="shared" si="49"/>
        <v>0.28297499999724779</v>
      </c>
      <c r="T94" s="47">
        <f t="shared" si="50"/>
        <v>2.6317500000099248</v>
      </c>
      <c r="U94" s="7">
        <f t="shared" si="51"/>
        <v>1.4148749999862389</v>
      </c>
      <c r="V94" s="43">
        <v>0.3</v>
      </c>
      <c r="W94" s="44">
        <f t="shared" si="52"/>
        <v>0.95</v>
      </c>
      <c r="X94" s="44">
        <f t="shared" si="53"/>
        <v>1.4249999999999998</v>
      </c>
      <c r="Y94" s="1"/>
    </row>
    <row r="95" spans="1:25" x14ac:dyDescent="0.25">
      <c r="A95" s="2">
        <f t="shared" si="54"/>
        <v>5</v>
      </c>
      <c r="B95" s="2">
        <v>410</v>
      </c>
      <c r="C95" s="2">
        <v>1121.827</v>
      </c>
      <c r="D95" s="1">
        <f t="shared" si="36"/>
        <v>0.25</v>
      </c>
      <c r="E95" s="1">
        <f t="shared" si="37"/>
        <v>0</v>
      </c>
      <c r="F95" s="4">
        <f t="shared" si="38"/>
        <v>0.15</v>
      </c>
      <c r="G95" s="53">
        <f t="shared" si="39"/>
        <v>4.4999999999999997E-3</v>
      </c>
      <c r="H95" s="1">
        <f t="shared" si="40"/>
        <v>0.2</v>
      </c>
      <c r="I95" s="1"/>
      <c r="J95" s="5">
        <f t="shared" si="41"/>
        <v>1121.6409999999983</v>
      </c>
      <c r="K95" s="5">
        <f t="shared" si="42"/>
        <v>1121.7909999999983</v>
      </c>
      <c r="L95" s="5">
        <f t="shared" si="43"/>
        <v>1121.9909999999984</v>
      </c>
      <c r="M95" s="47">
        <f t="shared" si="44"/>
        <v>0.48600000000174076</v>
      </c>
      <c r="N95" s="47">
        <f t="shared" si="45"/>
        <v>0.16399999999839565</v>
      </c>
      <c r="O95" s="47">
        <v>0.4</v>
      </c>
      <c r="P95" s="47">
        <f t="shared" si="46"/>
        <v>0.35</v>
      </c>
      <c r="Q95" s="48">
        <f t="shared" si="47"/>
        <v>0.85</v>
      </c>
      <c r="R95" s="47">
        <f t="shared" si="48"/>
        <v>0.53460000000191488</v>
      </c>
      <c r="S95" s="47">
        <f t="shared" si="49"/>
        <v>0.27059999999735279</v>
      </c>
      <c r="T95" s="47">
        <f t="shared" si="50"/>
        <v>2.6730000000095746</v>
      </c>
      <c r="U95" s="7">
        <f t="shared" si="51"/>
        <v>1.3529999999867639</v>
      </c>
      <c r="V95" s="43">
        <v>0.3</v>
      </c>
      <c r="W95" s="44">
        <f t="shared" si="52"/>
        <v>0.95</v>
      </c>
      <c r="X95" s="44">
        <f t="shared" si="53"/>
        <v>1.4249999999999998</v>
      </c>
      <c r="Y95" s="1"/>
    </row>
    <row r="96" spans="1:25" x14ac:dyDescent="0.25">
      <c r="A96" s="2">
        <f t="shared" si="54"/>
        <v>5</v>
      </c>
      <c r="B96" s="2">
        <v>415</v>
      </c>
      <c r="C96" s="2">
        <v>1121.8119999999999</v>
      </c>
      <c r="D96" s="1">
        <f t="shared" si="36"/>
        <v>0.25</v>
      </c>
      <c r="E96" s="1">
        <f t="shared" si="37"/>
        <v>0</v>
      </c>
      <c r="F96" s="4">
        <f t="shared" si="38"/>
        <v>0.15</v>
      </c>
      <c r="G96" s="53">
        <f t="shared" si="39"/>
        <v>4.4999999999999997E-3</v>
      </c>
      <c r="H96" s="1">
        <f t="shared" si="40"/>
        <v>0.2</v>
      </c>
      <c r="I96" s="1"/>
      <c r="J96" s="5">
        <f t="shared" si="41"/>
        <v>1121.6184999999982</v>
      </c>
      <c r="K96" s="5">
        <f t="shared" si="42"/>
        <v>1121.7684999999983</v>
      </c>
      <c r="L96" s="5">
        <f t="shared" si="43"/>
        <v>1121.9684999999984</v>
      </c>
      <c r="M96" s="47">
        <f t="shared" si="44"/>
        <v>0.4935000000016771</v>
      </c>
      <c r="N96" s="47">
        <f t="shared" si="45"/>
        <v>0.15649999999845932</v>
      </c>
      <c r="O96" s="47">
        <v>0.4</v>
      </c>
      <c r="P96" s="47">
        <f t="shared" si="46"/>
        <v>0.35</v>
      </c>
      <c r="Q96" s="48">
        <f t="shared" si="47"/>
        <v>0.85</v>
      </c>
      <c r="R96" s="47">
        <f t="shared" si="48"/>
        <v>0.5428500000018448</v>
      </c>
      <c r="S96" s="47">
        <f t="shared" si="49"/>
        <v>0.25822499999745785</v>
      </c>
      <c r="T96" s="47">
        <f t="shared" si="50"/>
        <v>2.714250000009224</v>
      </c>
      <c r="U96" s="7">
        <f t="shared" si="51"/>
        <v>1.2911249999872894</v>
      </c>
      <c r="V96" s="43">
        <v>0.3</v>
      </c>
      <c r="W96" s="44">
        <f t="shared" si="52"/>
        <v>0.95</v>
      </c>
      <c r="X96" s="44">
        <f t="shared" si="53"/>
        <v>1.4249999999999998</v>
      </c>
      <c r="Y96" s="1"/>
    </row>
    <row r="97" spans="1:27" x14ac:dyDescent="0.25">
      <c r="A97" s="2">
        <f t="shared" si="54"/>
        <v>5</v>
      </c>
      <c r="B97" s="2">
        <v>420</v>
      </c>
      <c r="C97" s="2">
        <v>1121.796</v>
      </c>
      <c r="D97" s="1">
        <f t="shared" si="36"/>
        <v>0.25</v>
      </c>
      <c r="E97" s="1">
        <f t="shared" si="37"/>
        <v>0</v>
      </c>
      <c r="F97" s="4">
        <f t="shared" si="38"/>
        <v>0.15</v>
      </c>
      <c r="G97" s="53">
        <f t="shared" si="39"/>
        <v>4.4999999999999997E-3</v>
      </c>
      <c r="H97" s="1">
        <f t="shared" si="40"/>
        <v>0.2</v>
      </c>
      <c r="I97" s="1"/>
      <c r="J97" s="5">
        <f t="shared" si="41"/>
        <v>1121.5959999999982</v>
      </c>
      <c r="K97" s="5">
        <f t="shared" si="42"/>
        <v>1121.7459999999983</v>
      </c>
      <c r="L97" s="5">
        <f t="shared" si="43"/>
        <v>1121.9459999999983</v>
      </c>
      <c r="M97" s="47">
        <f t="shared" si="44"/>
        <v>0.50000000000186451</v>
      </c>
      <c r="N97" s="47">
        <f t="shared" si="45"/>
        <v>0.14999999999827196</v>
      </c>
      <c r="O97" s="47">
        <v>0.4</v>
      </c>
      <c r="P97" s="47">
        <f t="shared" si="46"/>
        <v>0.35</v>
      </c>
      <c r="Q97" s="48">
        <f t="shared" si="47"/>
        <v>0.85</v>
      </c>
      <c r="R97" s="47">
        <f t="shared" si="48"/>
        <v>0.55000000000205096</v>
      </c>
      <c r="S97" s="47">
        <f t="shared" si="49"/>
        <v>0.24749999999714872</v>
      </c>
      <c r="T97" s="47">
        <f t="shared" si="50"/>
        <v>2.7500000000102549</v>
      </c>
      <c r="U97" s="7">
        <f t="shared" si="51"/>
        <v>1.2374999999857437</v>
      </c>
      <c r="V97" s="43">
        <v>0.3</v>
      </c>
      <c r="W97" s="44">
        <f t="shared" si="52"/>
        <v>0.95</v>
      </c>
      <c r="X97" s="44">
        <f t="shared" si="53"/>
        <v>1.4249999999999998</v>
      </c>
      <c r="Y97" s="1"/>
    </row>
    <row r="98" spans="1:27" x14ac:dyDescent="0.25">
      <c r="A98" s="2">
        <f t="shared" si="54"/>
        <v>5</v>
      </c>
      <c r="B98" s="2">
        <v>425</v>
      </c>
      <c r="C98" s="2">
        <v>1121.7809999999999</v>
      </c>
      <c r="D98" s="1">
        <f t="shared" si="36"/>
        <v>0.25</v>
      </c>
      <c r="E98" s="1">
        <f t="shared" si="37"/>
        <v>0</v>
      </c>
      <c r="F98" s="4">
        <f t="shared" si="38"/>
        <v>0.15</v>
      </c>
      <c r="G98" s="53">
        <f t="shared" si="39"/>
        <v>4.4999999999999997E-3</v>
      </c>
      <c r="H98" s="1">
        <f t="shared" si="40"/>
        <v>0.2</v>
      </c>
      <c r="I98" s="1"/>
      <c r="J98" s="5">
        <f t="shared" si="41"/>
        <v>1121.5734999999981</v>
      </c>
      <c r="K98" s="5">
        <f t="shared" si="42"/>
        <v>1121.7234999999982</v>
      </c>
      <c r="L98" s="5">
        <f t="shared" si="43"/>
        <v>1121.9234999999983</v>
      </c>
      <c r="M98" s="47">
        <f t="shared" si="44"/>
        <v>0.50750000000180084</v>
      </c>
      <c r="N98" s="47">
        <f t="shared" si="45"/>
        <v>0.14249999999833562</v>
      </c>
      <c r="O98" s="47">
        <v>0.4</v>
      </c>
      <c r="P98" s="47">
        <f t="shared" si="46"/>
        <v>0.35</v>
      </c>
      <c r="Q98" s="48">
        <f t="shared" si="47"/>
        <v>0.85</v>
      </c>
      <c r="R98" s="47">
        <f t="shared" si="48"/>
        <v>0.55825000000198099</v>
      </c>
      <c r="S98" s="47">
        <f t="shared" si="49"/>
        <v>0.23512499999725378</v>
      </c>
      <c r="T98" s="47">
        <f t="shared" si="50"/>
        <v>2.7912500000099048</v>
      </c>
      <c r="U98" s="7">
        <f t="shared" si="51"/>
        <v>1.1756249999862689</v>
      </c>
      <c r="V98" s="43">
        <v>0.3</v>
      </c>
      <c r="W98" s="44">
        <f t="shared" si="52"/>
        <v>0.95</v>
      </c>
      <c r="X98" s="44">
        <f t="shared" si="53"/>
        <v>1.4249999999999998</v>
      </c>
      <c r="Y98" s="1"/>
    </row>
    <row r="99" spans="1:27" x14ac:dyDescent="0.25">
      <c r="A99" s="2">
        <f t="shared" si="54"/>
        <v>5</v>
      </c>
      <c r="B99" s="2">
        <v>430</v>
      </c>
      <c r="C99" s="2">
        <v>1121.7650000000001</v>
      </c>
      <c r="D99" s="1">
        <f t="shared" si="36"/>
        <v>0.25</v>
      </c>
      <c r="E99" s="1">
        <f t="shared" si="37"/>
        <v>0</v>
      </c>
      <c r="F99" s="4">
        <f t="shared" si="38"/>
        <v>0.15</v>
      </c>
      <c r="G99" s="53">
        <f t="shared" si="39"/>
        <v>4.4999999999999997E-3</v>
      </c>
      <c r="H99" s="1">
        <f t="shared" si="40"/>
        <v>0.2</v>
      </c>
      <c r="I99" s="1"/>
      <c r="J99" s="5">
        <f t="shared" si="41"/>
        <v>1121.5509999999981</v>
      </c>
      <c r="K99" s="5">
        <f t="shared" si="42"/>
        <v>1121.7009999999982</v>
      </c>
      <c r="L99" s="5">
        <f t="shared" si="43"/>
        <v>1121.9009999999982</v>
      </c>
      <c r="M99" s="47">
        <f t="shared" si="44"/>
        <v>0.5140000000019882</v>
      </c>
      <c r="N99" s="47">
        <f t="shared" si="45"/>
        <v>0.13599999999814827</v>
      </c>
      <c r="O99" s="47">
        <v>0.4</v>
      </c>
      <c r="P99" s="47">
        <f t="shared" si="46"/>
        <v>0.35</v>
      </c>
      <c r="Q99" s="48">
        <f t="shared" si="47"/>
        <v>0.85</v>
      </c>
      <c r="R99" s="47">
        <f t="shared" si="48"/>
        <v>0.56540000000218704</v>
      </c>
      <c r="S99" s="47">
        <f t="shared" si="49"/>
        <v>0.22439999999694463</v>
      </c>
      <c r="T99" s="47">
        <f t="shared" si="50"/>
        <v>2.8270000000109352</v>
      </c>
      <c r="U99" s="7">
        <f t="shared" si="51"/>
        <v>1.1219999999847232</v>
      </c>
      <c r="V99" s="43">
        <v>0.3</v>
      </c>
      <c r="W99" s="44">
        <f t="shared" si="52"/>
        <v>0.95</v>
      </c>
      <c r="X99" s="44">
        <f t="shared" si="53"/>
        <v>1.4249999999999998</v>
      </c>
      <c r="Y99" s="1"/>
    </row>
    <row r="100" spans="1:27" x14ac:dyDescent="0.25">
      <c r="A100" s="2">
        <f t="shared" si="54"/>
        <v>5</v>
      </c>
      <c r="B100" s="2">
        <v>435</v>
      </c>
      <c r="C100" s="2">
        <v>1121.749</v>
      </c>
      <c r="D100" s="1">
        <f t="shared" si="36"/>
        <v>0.25</v>
      </c>
      <c r="E100" s="1">
        <f t="shared" si="37"/>
        <v>0</v>
      </c>
      <c r="F100" s="4">
        <f t="shared" si="38"/>
        <v>0.15</v>
      </c>
      <c r="G100" s="53">
        <f t="shared" si="39"/>
        <v>4.4999999999999997E-3</v>
      </c>
      <c r="H100" s="1">
        <f t="shared" si="40"/>
        <v>0.2</v>
      </c>
      <c r="I100" s="1"/>
      <c r="J100" s="5">
        <f t="shared" si="41"/>
        <v>1121.5284999999981</v>
      </c>
      <c r="K100" s="5">
        <f t="shared" si="42"/>
        <v>1121.6784999999982</v>
      </c>
      <c r="L100" s="5">
        <f t="shared" si="43"/>
        <v>1121.8784999999982</v>
      </c>
      <c r="M100" s="47">
        <f t="shared" si="44"/>
        <v>0.52050000000194818</v>
      </c>
      <c r="N100" s="47">
        <f t="shared" si="45"/>
        <v>0.12949999999818829</v>
      </c>
      <c r="O100" s="47">
        <v>0.4</v>
      </c>
      <c r="P100" s="47">
        <f t="shared" si="46"/>
        <v>0.35</v>
      </c>
      <c r="Q100" s="48">
        <f t="shared" si="47"/>
        <v>0.85</v>
      </c>
      <c r="R100" s="47">
        <f t="shared" si="48"/>
        <v>0.57255000000214307</v>
      </c>
      <c r="S100" s="47">
        <f t="shared" si="49"/>
        <v>0.21367499999701067</v>
      </c>
      <c r="T100" s="47">
        <f t="shared" si="50"/>
        <v>2.8627500000107151</v>
      </c>
      <c r="U100" s="7">
        <f t="shared" si="51"/>
        <v>1.0683749999850534</v>
      </c>
      <c r="V100" s="43">
        <v>0.3</v>
      </c>
      <c r="W100" s="44">
        <f t="shared" si="52"/>
        <v>0.95</v>
      </c>
      <c r="X100" s="44">
        <f t="shared" si="53"/>
        <v>1.4249999999999998</v>
      </c>
      <c r="Y100" s="1"/>
    </row>
    <row r="101" spans="1:27" x14ac:dyDescent="0.25">
      <c r="A101" s="2">
        <f t="shared" si="54"/>
        <v>5</v>
      </c>
      <c r="B101" s="2">
        <v>440</v>
      </c>
      <c r="C101" s="2">
        <v>1121.7339999999999</v>
      </c>
      <c r="D101" s="1">
        <f t="shared" si="36"/>
        <v>0.25</v>
      </c>
      <c r="E101" s="1">
        <f t="shared" si="37"/>
        <v>0</v>
      </c>
      <c r="F101" s="4">
        <f t="shared" si="38"/>
        <v>0.15</v>
      </c>
      <c r="G101" s="53">
        <f t="shared" si="39"/>
        <v>4.4999999999999997E-3</v>
      </c>
      <c r="H101" s="1">
        <f t="shared" si="40"/>
        <v>0.2</v>
      </c>
      <c r="I101" s="1"/>
      <c r="J101" s="5">
        <f t="shared" si="41"/>
        <v>1121.505999999998</v>
      </c>
      <c r="K101" s="5">
        <f t="shared" si="42"/>
        <v>1121.6559999999981</v>
      </c>
      <c r="L101" s="5">
        <f t="shared" si="43"/>
        <v>1121.8559999999982</v>
      </c>
      <c r="M101" s="47">
        <f t="shared" si="44"/>
        <v>0.52800000000188452</v>
      </c>
      <c r="N101" s="47">
        <f t="shared" si="45"/>
        <v>0.12199999999825195</v>
      </c>
      <c r="O101" s="47">
        <v>0.4</v>
      </c>
      <c r="P101" s="47">
        <f t="shared" si="46"/>
        <v>0.35</v>
      </c>
      <c r="Q101" s="48">
        <f t="shared" si="47"/>
        <v>0.85</v>
      </c>
      <c r="R101" s="47">
        <f t="shared" si="48"/>
        <v>0.58080000000207299</v>
      </c>
      <c r="S101" s="47">
        <f t="shared" si="49"/>
        <v>0.2012999999971157</v>
      </c>
      <c r="T101" s="47">
        <f t="shared" si="50"/>
        <v>2.904000000010365</v>
      </c>
      <c r="U101" s="7">
        <f t="shared" si="51"/>
        <v>1.0064999999855786</v>
      </c>
      <c r="V101" s="43">
        <v>0.3</v>
      </c>
      <c r="W101" s="44">
        <f t="shared" si="52"/>
        <v>0.95</v>
      </c>
      <c r="X101" s="44">
        <f t="shared" si="53"/>
        <v>1.4249999999999998</v>
      </c>
      <c r="Y101" s="1"/>
    </row>
    <row r="102" spans="1:27" x14ac:dyDescent="0.25">
      <c r="A102" s="2">
        <f t="shared" si="54"/>
        <v>5</v>
      </c>
      <c r="B102" s="2">
        <v>445</v>
      </c>
      <c r="C102" s="2">
        <v>1121.7180000000001</v>
      </c>
      <c r="D102" s="1">
        <f t="shared" si="36"/>
        <v>0.25</v>
      </c>
      <c r="E102" s="1">
        <f t="shared" si="37"/>
        <v>0</v>
      </c>
      <c r="F102" s="4">
        <f t="shared" si="38"/>
        <v>0.15</v>
      </c>
      <c r="G102" s="53">
        <f t="shared" si="39"/>
        <v>4.4999999999999997E-3</v>
      </c>
      <c r="H102" s="1">
        <f t="shared" si="40"/>
        <v>0.2</v>
      </c>
      <c r="I102" s="1"/>
      <c r="J102" s="5">
        <f t="shared" si="41"/>
        <v>1121.483499999998</v>
      </c>
      <c r="K102" s="5">
        <f t="shared" si="42"/>
        <v>1121.6334999999981</v>
      </c>
      <c r="L102" s="5">
        <f t="shared" si="43"/>
        <v>1121.8334999999981</v>
      </c>
      <c r="M102" s="47">
        <f t="shared" si="44"/>
        <v>0.53450000000207187</v>
      </c>
      <c r="N102" s="47">
        <f t="shared" si="45"/>
        <v>0.1154999999980646</v>
      </c>
      <c r="O102" s="47">
        <v>0.4</v>
      </c>
      <c r="P102" s="47">
        <f t="shared" si="46"/>
        <v>0.35</v>
      </c>
      <c r="Q102" s="48">
        <f t="shared" si="47"/>
        <v>0.85</v>
      </c>
      <c r="R102" s="47">
        <f t="shared" si="48"/>
        <v>0.58795000000227915</v>
      </c>
      <c r="S102" s="47">
        <f t="shared" si="49"/>
        <v>0.19057499999680658</v>
      </c>
      <c r="T102" s="47">
        <f t="shared" si="50"/>
        <v>2.9397500000113959</v>
      </c>
      <c r="U102" s="7">
        <f t="shared" si="51"/>
        <v>0.95287499998403291</v>
      </c>
      <c r="V102" s="43">
        <v>0.3</v>
      </c>
      <c r="W102" s="44">
        <f t="shared" si="52"/>
        <v>0.95</v>
      </c>
      <c r="X102" s="44">
        <f t="shared" si="53"/>
        <v>1.4249999999999998</v>
      </c>
      <c r="Y102" s="1"/>
    </row>
    <row r="103" spans="1:27" x14ac:dyDescent="0.25">
      <c r="A103" s="2">
        <f t="shared" si="54"/>
        <v>5</v>
      </c>
      <c r="B103" s="2">
        <v>450</v>
      </c>
      <c r="C103" s="2">
        <v>1121.703</v>
      </c>
      <c r="D103" s="1">
        <f t="shared" si="36"/>
        <v>0.25</v>
      </c>
      <c r="E103" s="1">
        <f t="shared" si="37"/>
        <v>0</v>
      </c>
      <c r="F103" s="4">
        <f t="shared" si="38"/>
        <v>0.15</v>
      </c>
      <c r="G103" s="53">
        <f t="shared" si="39"/>
        <v>4.4999999999999997E-3</v>
      </c>
      <c r="H103" s="1">
        <f t="shared" si="40"/>
        <v>0.2</v>
      </c>
      <c r="I103" s="1"/>
      <c r="J103" s="5">
        <f t="shared" si="41"/>
        <v>1121.460999999998</v>
      </c>
      <c r="K103" s="5">
        <f t="shared" si="42"/>
        <v>1121.6109999999981</v>
      </c>
      <c r="L103" s="5">
        <f t="shared" si="43"/>
        <v>1121.8109999999981</v>
      </c>
      <c r="M103" s="47">
        <f t="shared" si="44"/>
        <v>0.54200000000200821</v>
      </c>
      <c r="N103" s="47">
        <f t="shared" si="45"/>
        <v>0.10799999999812826</v>
      </c>
      <c r="O103" s="47">
        <v>0.4</v>
      </c>
      <c r="P103" s="47">
        <f t="shared" si="46"/>
        <v>0.35</v>
      </c>
      <c r="Q103" s="48">
        <f t="shared" si="47"/>
        <v>0.85</v>
      </c>
      <c r="R103" s="47">
        <f t="shared" si="48"/>
        <v>0.59620000000220907</v>
      </c>
      <c r="S103" s="47">
        <f t="shared" si="49"/>
        <v>0.17819999999691161</v>
      </c>
      <c r="T103" s="47">
        <f t="shared" si="50"/>
        <v>2.9810000000110453</v>
      </c>
      <c r="U103" s="7">
        <f t="shared" si="51"/>
        <v>0.89099999998455803</v>
      </c>
      <c r="V103" s="43">
        <v>0.3</v>
      </c>
      <c r="W103" s="44">
        <f t="shared" si="52"/>
        <v>0.95</v>
      </c>
      <c r="X103" s="44">
        <f t="shared" si="53"/>
        <v>1.4249999999999998</v>
      </c>
      <c r="Y103" s="1"/>
    </row>
    <row r="104" spans="1:27" x14ac:dyDescent="0.25">
      <c r="A104" s="2">
        <f t="shared" si="54"/>
        <v>5</v>
      </c>
      <c r="B104" s="2">
        <v>455</v>
      </c>
      <c r="C104" s="2">
        <v>1121.6880000000001</v>
      </c>
      <c r="D104" s="1">
        <f t="shared" si="36"/>
        <v>0.25</v>
      </c>
      <c r="E104" s="1">
        <f t="shared" si="37"/>
        <v>0</v>
      </c>
      <c r="F104" s="4">
        <f t="shared" si="38"/>
        <v>0.15</v>
      </c>
      <c r="G104" s="53">
        <f t="shared" si="39"/>
        <v>4.4999999999999997E-3</v>
      </c>
      <c r="H104" s="1">
        <f t="shared" si="40"/>
        <v>0.2</v>
      </c>
      <c r="I104" s="1"/>
      <c r="J104" s="5">
        <f t="shared" si="41"/>
        <v>1121.4384999999979</v>
      </c>
      <c r="K104" s="5">
        <f t="shared" si="42"/>
        <v>1121.588499999998</v>
      </c>
      <c r="L104" s="5">
        <f t="shared" si="43"/>
        <v>1121.7884999999981</v>
      </c>
      <c r="M104" s="47">
        <f t="shared" si="44"/>
        <v>0.54950000000217192</v>
      </c>
      <c r="N104" s="47">
        <f t="shared" si="45"/>
        <v>0.10049999999796455</v>
      </c>
      <c r="O104" s="47">
        <v>0.4</v>
      </c>
      <c r="P104" s="47">
        <f t="shared" si="46"/>
        <v>0.35</v>
      </c>
      <c r="Q104" s="48">
        <f t="shared" si="47"/>
        <v>0.85</v>
      </c>
      <c r="R104" s="47">
        <f t="shared" si="48"/>
        <v>0.60445000000238913</v>
      </c>
      <c r="S104" s="47">
        <f t="shared" si="49"/>
        <v>0.16582499999664149</v>
      </c>
      <c r="T104" s="47">
        <f t="shared" si="50"/>
        <v>3.0222500000119457</v>
      </c>
      <c r="U104" s="7">
        <f t="shared" si="51"/>
        <v>0.82912499998320743</v>
      </c>
      <c r="V104" s="43">
        <v>0.3</v>
      </c>
      <c r="W104" s="44">
        <f t="shared" si="52"/>
        <v>0.95</v>
      </c>
      <c r="X104" s="44">
        <f t="shared" si="53"/>
        <v>1.4249999999999998</v>
      </c>
      <c r="Y104" s="1"/>
    </row>
    <row r="105" spans="1:27" x14ac:dyDescent="0.25">
      <c r="A105" s="2">
        <f t="shared" si="54"/>
        <v>5</v>
      </c>
      <c r="B105" s="2">
        <v>460</v>
      </c>
      <c r="C105" s="2">
        <v>1121.672</v>
      </c>
      <c r="D105" s="1">
        <f t="shared" si="36"/>
        <v>0.25</v>
      </c>
      <c r="E105" s="1">
        <f t="shared" si="37"/>
        <v>0</v>
      </c>
      <c r="F105" s="4">
        <f t="shared" si="38"/>
        <v>0.15</v>
      </c>
      <c r="G105" s="53">
        <f t="shared" si="39"/>
        <v>4.4999999999999997E-3</v>
      </c>
      <c r="H105" s="1">
        <f t="shared" si="40"/>
        <v>0.2</v>
      </c>
      <c r="I105" s="1"/>
      <c r="J105" s="5">
        <f t="shared" si="41"/>
        <v>1121.4159999999979</v>
      </c>
      <c r="K105" s="5">
        <f t="shared" si="42"/>
        <v>1121.565999999998</v>
      </c>
      <c r="L105" s="5">
        <f t="shared" si="43"/>
        <v>1121.765999999998</v>
      </c>
      <c r="M105" s="47">
        <f t="shared" si="44"/>
        <v>0.5560000000021319</v>
      </c>
      <c r="N105" s="47">
        <f t="shared" si="45"/>
        <v>9.3999999998004569E-2</v>
      </c>
      <c r="O105" s="47">
        <v>0.4</v>
      </c>
      <c r="P105" s="47">
        <f t="shared" si="46"/>
        <v>0.35</v>
      </c>
      <c r="Q105" s="48">
        <f t="shared" si="47"/>
        <v>0.85</v>
      </c>
      <c r="R105" s="47">
        <f t="shared" si="48"/>
        <v>0.61160000000234516</v>
      </c>
      <c r="S105" s="47">
        <f t="shared" si="49"/>
        <v>0.15509999999670754</v>
      </c>
      <c r="T105" s="47">
        <f t="shared" si="50"/>
        <v>3.0580000000117256</v>
      </c>
      <c r="U105" s="7">
        <f t="shared" si="51"/>
        <v>0.77549999998353769</v>
      </c>
      <c r="V105" s="43">
        <v>0.3</v>
      </c>
      <c r="W105" s="44">
        <f t="shared" si="52"/>
        <v>0.95</v>
      </c>
      <c r="X105" s="44">
        <f t="shared" si="53"/>
        <v>1.4249999999999998</v>
      </c>
      <c r="Y105" s="1"/>
      <c r="AA105" t="s">
        <v>31</v>
      </c>
    </row>
    <row r="106" spans="1:27" x14ac:dyDescent="0.25">
      <c r="A106" s="2">
        <f t="shared" si="54"/>
        <v>5</v>
      </c>
      <c r="B106" s="2">
        <v>465</v>
      </c>
      <c r="C106" s="2">
        <v>1121.6559999999999</v>
      </c>
      <c r="D106" s="1">
        <f t="shared" si="36"/>
        <v>0.25</v>
      </c>
      <c r="E106" s="1">
        <f t="shared" si="37"/>
        <v>0</v>
      </c>
      <c r="F106" s="4">
        <f t="shared" si="38"/>
        <v>0.15</v>
      </c>
      <c r="G106" s="53">
        <f t="shared" si="39"/>
        <v>4.4999999999999997E-3</v>
      </c>
      <c r="H106" s="1">
        <f t="shared" si="40"/>
        <v>0.2</v>
      </c>
      <c r="I106" s="1"/>
      <c r="J106" s="5">
        <f t="shared" si="41"/>
        <v>1121.3934999999979</v>
      </c>
      <c r="K106" s="5">
        <f t="shared" si="42"/>
        <v>1121.5434999999979</v>
      </c>
      <c r="L106" s="5">
        <f t="shared" si="43"/>
        <v>1121.743499999998</v>
      </c>
      <c r="M106" s="47">
        <f t="shared" si="44"/>
        <v>0.56250000000209188</v>
      </c>
      <c r="N106" s="47">
        <f t="shared" si="45"/>
        <v>8.7499999998044586E-2</v>
      </c>
      <c r="O106" s="47">
        <v>0.4</v>
      </c>
      <c r="P106" s="47">
        <f t="shared" si="46"/>
        <v>0.35</v>
      </c>
      <c r="Q106" s="48">
        <f t="shared" si="47"/>
        <v>0.85</v>
      </c>
      <c r="R106" s="47">
        <f t="shared" si="48"/>
        <v>0.61875000000230107</v>
      </c>
      <c r="S106" s="47">
        <f t="shared" si="49"/>
        <v>0.14437499999677356</v>
      </c>
      <c r="T106" s="47">
        <f t="shared" si="50"/>
        <v>3.0937500000115055</v>
      </c>
      <c r="U106" s="7">
        <f t="shared" si="51"/>
        <v>0.72187499998386784</v>
      </c>
      <c r="V106" s="43">
        <v>0.3</v>
      </c>
      <c r="W106" s="44">
        <f t="shared" si="52"/>
        <v>0.95</v>
      </c>
      <c r="X106" s="44">
        <f t="shared" si="53"/>
        <v>1.4249999999999998</v>
      </c>
      <c r="Y106" s="1"/>
    </row>
    <row r="107" spans="1:27" x14ac:dyDescent="0.25">
      <c r="A107" s="56">
        <f t="shared" si="54"/>
        <v>1.2300000000000182</v>
      </c>
      <c r="B107" s="56">
        <v>466.23</v>
      </c>
      <c r="C107" s="2">
        <v>1121.652</v>
      </c>
      <c r="D107" s="1">
        <f t="shared" si="36"/>
        <v>0.25</v>
      </c>
      <c r="E107" s="1">
        <f t="shared" si="37"/>
        <v>0</v>
      </c>
      <c r="F107" s="4">
        <f t="shared" si="38"/>
        <v>0.15</v>
      </c>
      <c r="G107" s="53">
        <f t="shared" si="39"/>
        <v>4.4999999999999997E-3</v>
      </c>
      <c r="H107" s="1">
        <f t="shared" si="40"/>
        <v>0.2</v>
      </c>
      <c r="I107" s="1"/>
      <c r="J107" s="5">
        <f t="shared" si="41"/>
        <v>1121.3879649999978</v>
      </c>
      <c r="K107" s="5">
        <f t="shared" si="42"/>
        <v>1121.5379649999979</v>
      </c>
      <c r="L107" s="5">
        <f t="shared" si="43"/>
        <v>1121.737964999998</v>
      </c>
      <c r="M107" s="47">
        <f t="shared" si="44"/>
        <v>0.56403500000219542</v>
      </c>
      <c r="N107" s="47">
        <f t="shared" si="45"/>
        <v>8.596499999794105E-2</v>
      </c>
      <c r="O107" s="47">
        <v>0.4</v>
      </c>
      <c r="P107" s="47">
        <f t="shared" si="46"/>
        <v>0.35</v>
      </c>
      <c r="Q107" s="48">
        <f t="shared" si="47"/>
        <v>0.85</v>
      </c>
      <c r="R107" s="47">
        <f t="shared" si="48"/>
        <v>0.62043850000241496</v>
      </c>
      <c r="S107" s="47">
        <f t="shared" si="49"/>
        <v>0.14184224999660272</v>
      </c>
      <c r="T107" s="47">
        <f t="shared" si="50"/>
        <v>0.76313935500298169</v>
      </c>
      <c r="U107" s="7">
        <f t="shared" si="51"/>
        <v>0.17446596749582394</v>
      </c>
      <c r="V107" s="43">
        <v>0.3</v>
      </c>
      <c r="W107" s="44">
        <f t="shared" si="52"/>
        <v>0.95</v>
      </c>
      <c r="X107" s="44">
        <f t="shared" si="53"/>
        <v>0.35055000000000514</v>
      </c>
      <c r="Y107" s="1" t="s">
        <v>23</v>
      </c>
    </row>
    <row r="108" spans="1:27" x14ac:dyDescent="0.25">
      <c r="S108" s="1" t="s">
        <v>55</v>
      </c>
      <c r="T108" s="57">
        <f>SUM(T11:T107)</f>
        <v>294.72963935530788</v>
      </c>
      <c r="U108" s="57">
        <f>SUM(U11:U107)</f>
        <v>112.04109096708655</v>
      </c>
      <c r="V108" s="58"/>
      <c r="W108" s="58"/>
      <c r="X108" s="57">
        <f>SUM(X11:X107)</f>
        <v>138.15554999999989</v>
      </c>
      <c r="Y108" s="1"/>
    </row>
  </sheetData>
  <mergeCells count="2">
    <mergeCell ref="A3:A4"/>
    <mergeCell ref="V3:V4"/>
  </mergeCells>
  <pageMargins left="0.7" right="0.7" top="0.75" bottom="0.75" header="0.3" footer="0.3"/>
  <pageSetup orientation="portrait" horizontalDpi="1200" verticalDpi="1200" r:id="rId1"/>
  <ignoredErrors>
    <ignoredError sqref="A13:H14 A11:F11 H11 A36:B36 A12:C12 E12 A35:D35 H35:J35 E36 H36:J36 F35:F36 G12:H12" formula="1"/>
    <ignoredError sqref="AJ13:AJ16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5.28515625" customWidth="1"/>
    <col min="2" max="2" width="8" customWidth="1"/>
    <col min="4" max="4" width="5" customWidth="1"/>
    <col min="8" max="8" width="5.85546875" customWidth="1"/>
  </cols>
  <sheetData>
    <row r="1" ht="30.75" customHeight="1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Abera</dc:creator>
  <cp:lastModifiedBy>Abera</cp:lastModifiedBy>
  <dcterms:created xsi:type="dcterms:W3CDTF">2013-12-13T12:12:14Z</dcterms:created>
  <dcterms:modified xsi:type="dcterms:W3CDTF">2017-07-19T09:00:15Z</dcterms:modified>
</cp:coreProperties>
</file>