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era's Files\Technical Manual Preparation\Draft SSIP Guideline sent to client\Revised GLs from Abera\Design Tamplates-from Abera\"/>
    </mc:Choice>
  </mc:AlternateContent>
  <bookViews>
    <workbookView xWindow="720" yWindow="420" windowWidth="17955" windowHeight="822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F49" i="1" l="1"/>
  <c r="F48" i="1"/>
  <c r="J49" i="1"/>
  <c r="J48" i="1"/>
  <c r="I49" i="1"/>
  <c r="I48" i="1"/>
  <c r="H49" i="1"/>
  <c r="H48" i="1"/>
  <c r="G49" i="1"/>
  <c r="G48" i="1"/>
  <c r="D49" i="1"/>
  <c r="D48" i="1"/>
  <c r="C49" i="1"/>
  <c r="C48" i="1"/>
  <c r="B49" i="1"/>
  <c r="B48" i="1"/>
  <c r="B31" i="1" l="1"/>
  <c r="B19" i="1"/>
  <c r="B23" i="1" l="1"/>
  <c r="B8" i="1" l="1"/>
  <c r="B36" i="1" s="1"/>
  <c r="B9" i="1"/>
  <c r="B5" i="1"/>
  <c r="B20" i="1" l="1"/>
  <c r="B21" i="1" s="1"/>
  <c r="B16" i="1"/>
  <c r="B30" i="1" l="1"/>
  <c r="B24" i="1"/>
  <c r="B28" i="1" s="1"/>
  <c r="B32" i="1" l="1"/>
  <c r="B40" i="1"/>
  <c r="B42" i="1" l="1"/>
  <c r="B41" i="1"/>
  <c r="B33" i="1"/>
  <c r="B34" i="1"/>
  <c r="B43" i="1" l="1"/>
  <c r="B44" i="1"/>
  <c r="B35" i="1"/>
  <c r="B37" i="1"/>
</calcChain>
</file>

<file path=xl/sharedStrings.xml><?xml version="1.0" encoding="utf-8"?>
<sst xmlns="http://schemas.openxmlformats.org/spreadsheetml/2006/main" count="63" uniqueCount="55">
  <si>
    <t>Remark</t>
  </si>
  <si>
    <t xml:space="preserve"> </t>
  </si>
  <si>
    <t xml:space="preserve">Given: </t>
  </si>
  <si>
    <t>Req'd</t>
  </si>
  <si>
    <t>Solution</t>
  </si>
  <si>
    <t>Trapezoidal channel</t>
  </si>
  <si>
    <t>Side slopes</t>
  </si>
  <si>
    <t>Clear water</t>
  </si>
  <si>
    <t>H:V</t>
  </si>
  <si>
    <t xml:space="preserve">Size of particle </t>
  </si>
  <si>
    <r>
      <t xml:space="preserve">Thus, angle of repose 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</rPr>
      <t xml:space="preserve"> (</t>
    </r>
    <r>
      <rPr>
        <vertAlign val="superscript"/>
        <sz val="11"/>
        <color theme="1"/>
        <rFont val="Calibri"/>
        <family val="2"/>
      </rPr>
      <t>0</t>
    </r>
    <r>
      <rPr>
        <sz val="11"/>
        <color theme="1"/>
        <rFont val="Calibri"/>
        <family val="2"/>
      </rPr>
      <t>)</t>
    </r>
    <r>
      <rPr>
        <sz val="11"/>
        <color theme="1"/>
        <rFont val="Calibri"/>
        <family val="2"/>
        <scheme val="minor"/>
      </rPr>
      <t>=</t>
    </r>
  </si>
  <si>
    <r>
      <t xml:space="preserve">Kinematic viscosity of water, </t>
    </r>
    <r>
      <rPr>
        <sz val="11"/>
        <color theme="1"/>
        <rFont val="Symbol"/>
        <family val="1"/>
        <charset val="2"/>
      </rPr>
      <t>n</t>
    </r>
    <r>
      <rPr>
        <sz val="11"/>
        <color theme="1"/>
        <rFont val="Calibri"/>
        <family val="2"/>
        <scheme val="minor"/>
      </rPr>
      <t xml:space="preserve">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/s)</t>
    </r>
  </si>
  <si>
    <t>Longitudinal slope (%)</t>
  </si>
  <si>
    <t xml:space="preserve">Channel bed and bank types   </t>
  </si>
  <si>
    <t>gravely</t>
  </si>
  <si>
    <t>Parameter</t>
  </si>
  <si>
    <t xml:space="preserve">Value </t>
  </si>
  <si>
    <r>
      <t>Using Shields’ curve for the direct computation of τ</t>
    </r>
    <r>
      <rPr>
        <vertAlign val="subscript"/>
        <sz val="11"/>
        <color theme="1"/>
        <rFont val="Calibri"/>
        <family val="2"/>
        <scheme val="minor"/>
      </rPr>
      <t>c</t>
    </r>
  </si>
  <si>
    <t>Thus Ro =</t>
  </si>
  <si>
    <t>Design a trapezoidal channel</t>
  </si>
  <si>
    <t xml:space="preserve">Acceleration due to gravity, g = </t>
  </si>
  <si>
    <r>
      <t xml:space="preserve">Assume specific gravity of the material,  </t>
    </r>
    <r>
      <rPr>
        <sz val="11"/>
        <color theme="1"/>
        <rFont val="Symbol"/>
        <family val="1"/>
        <charset val="2"/>
      </rPr>
      <t xml:space="preserve">Dr= </t>
    </r>
  </si>
  <si>
    <r>
      <t xml:space="preserve">Critical tractive force from graph, </t>
    </r>
    <r>
      <rPr>
        <sz val="12"/>
        <color theme="1"/>
        <rFont val="Symbol"/>
        <family val="1"/>
        <charset val="2"/>
      </rPr>
      <t>t</t>
    </r>
    <r>
      <rPr>
        <sz val="11"/>
        <color theme="1"/>
        <rFont val="Calibri"/>
        <family val="2"/>
        <scheme val="minor"/>
      </rPr>
      <t>c*=</t>
    </r>
  </si>
  <si>
    <r>
      <t xml:space="preserve">Thus </t>
    </r>
    <r>
      <rPr>
        <sz val="12"/>
        <color theme="1"/>
        <rFont val="Symbol"/>
        <family val="1"/>
        <charset val="2"/>
      </rPr>
      <t>t</t>
    </r>
    <r>
      <rPr>
        <sz val="11"/>
        <color theme="1"/>
        <rFont val="Calibri"/>
        <family val="2"/>
        <scheme val="minor"/>
      </rPr>
      <t xml:space="preserve">c= </t>
    </r>
    <r>
      <rPr>
        <sz val="12"/>
        <color theme="1"/>
        <rFont val="Symbol"/>
        <family val="1"/>
        <charset val="2"/>
      </rPr>
      <t>t</t>
    </r>
    <r>
      <rPr>
        <sz val="11"/>
        <color theme="1"/>
        <rFont val="Calibri"/>
        <family val="2"/>
        <scheme val="minor"/>
      </rPr>
      <t>c*Δρs gd = (N/m2)</t>
    </r>
  </si>
  <si>
    <r>
      <t xml:space="preserve">Taking </t>
    </r>
    <r>
      <rPr>
        <sz val="12"/>
        <color theme="1"/>
        <rFont val="Calibri"/>
        <family val="2"/>
        <scheme val="minor"/>
      </rPr>
      <t>τ</t>
    </r>
    <r>
      <rPr>
        <vertAlign val="subscript"/>
        <sz val="11"/>
        <color theme="1"/>
        <rFont val="Calibri"/>
        <family val="2"/>
        <scheme val="minor"/>
      </rPr>
      <t xml:space="preserve">bl </t>
    </r>
    <r>
      <rPr>
        <sz val="11"/>
        <color theme="1"/>
        <rFont val="Calibri"/>
        <family val="2"/>
        <scheme val="minor"/>
      </rPr>
      <t>= 0.9 τ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(N/m2)</t>
    </r>
  </si>
  <si>
    <r>
      <t>τ</t>
    </r>
    <r>
      <rPr>
        <vertAlign val="subscript"/>
        <sz val="11"/>
        <color theme="1"/>
        <rFont val="Calibri"/>
        <family val="2"/>
        <scheme val="minor"/>
      </rPr>
      <t>bm</t>
    </r>
    <r>
      <rPr>
        <sz val="11"/>
        <color theme="1"/>
        <rFont val="Calibri"/>
        <family val="2"/>
        <scheme val="minor"/>
      </rPr>
      <t xml:space="preserve"> =τ</t>
    </r>
    <r>
      <rPr>
        <vertAlign val="subscript"/>
        <sz val="11"/>
        <color theme="1"/>
        <rFont val="Calibri"/>
        <family val="2"/>
        <scheme val="minor"/>
      </rPr>
      <t xml:space="preserve">bl </t>
    </r>
    <r>
      <rPr>
        <sz val="11"/>
        <color theme="1"/>
        <rFont val="Calibri"/>
        <family val="2"/>
        <scheme val="minor"/>
      </rPr>
      <t>=</t>
    </r>
  </si>
  <si>
    <t xml:space="preserve">Now, </t>
  </si>
  <si>
    <r>
      <t>Therefore, τ</t>
    </r>
    <r>
      <rPr>
        <vertAlign val="subscript"/>
        <sz val="11"/>
        <color theme="1"/>
        <rFont val="Calibri"/>
        <family val="2"/>
        <scheme val="minor"/>
      </rPr>
      <t>sl</t>
    </r>
    <r>
      <rPr>
        <sz val="11"/>
        <color theme="1"/>
        <rFont val="Calibri"/>
        <family val="2"/>
        <scheme val="minor"/>
      </rPr>
      <t xml:space="preserve"> = 0.494 × τ</t>
    </r>
    <r>
      <rPr>
        <vertAlign val="subscript"/>
        <sz val="11"/>
        <color theme="1"/>
        <rFont val="Calibri"/>
        <family val="2"/>
        <scheme val="minor"/>
      </rPr>
      <t xml:space="preserve">bl </t>
    </r>
    <r>
      <rPr>
        <sz val="11"/>
        <color theme="1"/>
        <rFont val="Calibri"/>
        <family val="2"/>
        <scheme val="minor"/>
      </rPr>
      <t>(N/m2)== τ</t>
    </r>
    <r>
      <rPr>
        <vertAlign val="subscript"/>
        <sz val="11"/>
        <color theme="1"/>
        <rFont val="Calibri"/>
        <family val="2"/>
        <scheme val="minor"/>
      </rPr>
      <t>sm</t>
    </r>
  </si>
  <si>
    <t xml:space="preserve">Assume B/h = </t>
  </si>
  <si>
    <r>
      <t>Consequently, from Fig. 8.4, τ</t>
    </r>
    <r>
      <rPr>
        <vertAlign val="subscript"/>
        <sz val="11"/>
        <color theme="1"/>
        <rFont val="Calibri"/>
        <family val="2"/>
        <scheme val="minor"/>
      </rPr>
      <t>sm</t>
    </r>
    <r>
      <rPr>
        <sz val="11"/>
        <color theme="1"/>
        <rFont val="Calibri"/>
        <family val="2"/>
        <scheme val="minor"/>
      </rPr>
      <t xml:space="preserve">/ρghS = </t>
    </r>
  </si>
  <si>
    <t>Thus, h =</t>
  </si>
  <si>
    <t xml:space="preserve">Now choosing the lesser of the two values of h = </t>
  </si>
  <si>
    <t>B = 10h =</t>
  </si>
  <si>
    <r>
      <t>A = Bh + mh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</si>
  <si>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P = B + 2h </t>
    </r>
    <r>
      <rPr>
        <sz val="11"/>
        <color theme="1"/>
        <rFont val="Symbol"/>
        <family val="1"/>
        <charset val="2"/>
      </rPr>
      <t>Ö</t>
    </r>
    <r>
      <rPr>
        <sz val="11"/>
        <color theme="1"/>
        <rFont val="Calibri"/>
        <family val="2"/>
        <scheme val="minor"/>
      </rPr>
      <t>(1+m2)</t>
    </r>
  </si>
  <si>
    <t>Thus, R = A/P  =</t>
  </si>
  <si>
    <r>
      <t>n = d</t>
    </r>
    <r>
      <rPr>
        <vertAlign val="superscript"/>
        <sz val="11"/>
        <color theme="1"/>
        <rFont val="Calibri"/>
        <family val="2"/>
        <scheme val="minor"/>
      </rPr>
      <t>1/6</t>
    </r>
    <r>
      <rPr>
        <sz val="11"/>
        <color theme="1"/>
        <rFont val="Calibri"/>
        <family val="2"/>
        <scheme val="minor"/>
      </rPr>
      <t>/25.6</t>
    </r>
  </si>
  <si>
    <r>
      <t>Q=1/n*AR</t>
    </r>
    <r>
      <rPr>
        <vertAlign val="superscript"/>
        <sz val="11"/>
        <color theme="1"/>
        <rFont val="Calibri"/>
        <family val="2"/>
        <scheme val="minor"/>
      </rPr>
      <t>2/3</t>
    </r>
    <r>
      <rPr>
        <sz val="11"/>
        <color theme="1"/>
        <rFont val="Calibri"/>
        <family val="2"/>
        <scheme val="minor"/>
      </rPr>
      <t>S</t>
    </r>
    <r>
      <rPr>
        <vertAlign val="superscript"/>
        <sz val="11"/>
        <color theme="1"/>
        <rFont val="Calibri"/>
        <family val="2"/>
        <scheme val="minor"/>
      </rPr>
      <t>1/2</t>
    </r>
  </si>
  <si>
    <t>Since this value of Q is less than the given value, another value of B/h, say, 20.0 shall be assumed.</t>
  </si>
  <si>
    <t>B = 20h =</t>
  </si>
  <si>
    <t>This value of Q is only slightly greater than the desired value 25.00 m3/s.</t>
  </si>
  <si>
    <t>B/h</t>
  </si>
  <si>
    <r>
      <t>τ</t>
    </r>
    <r>
      <rPr>
        <vertAlign val="subscript"/>
        <sz val="11"/>
        <color theme="1"/>
        <rFont val="Calibri"/>
        <family val="2"/>
        <scheme val="minor"/>
      </rPr>
      <t>sm</t>
    </r>
    <r>
      <rPr>
        <sz val="11"/>
        <color theme="1"/>
        <rFont val="Calibri"/>
        <family val="2"/>
        <scheme val="minor"/>
      </rPr>
      <t>/ρghS</t>
    </r>
  </si>
  <si>
    <r>
      <t>τ</t>
    </r>
    <r>
      <rPr>
        <vertAlign val="subscript"/>
        <sz val="11"/>
        <color theme="1"/>
        <rFont val="Calibri"/>
        <family val="2"/>
        <scheme val="minor"/>
      </rPr>
      <t>bm</t>
    </r>
    <r>
      <rPr>
        <sz val="11"/>
        <color theme="1"/>
        <rFont val="Calibri"/>
        <family val="2"/>
        <scheme val="minor"/>
      </rPr>
      <t>/ρghS</t>
    </r>
  </si>
  <si>
    <t>h(m)</t>
  </si>
  <si>
    <t>B(m)</t>
  </si>
  <si>
    <t>A(m2)</t>
  </si>
  <si>
    <t>P(m)</t>
  </si>
  <si>
    <t>R(m)</t>
  </si>
  <si>
    <t>Q(m3/s)</t>
  </si>
  <si>
    <t>Remaining  computations are to be done by trial &amp; error as follows :</t>
  </si>
  <si>
    <t>Fig 6.5</t>
  </si>
  <si>
    <t>Using Fig. 6.5, it will be seen that h = 1.27 m.</t>
  </si>
  <si>
    <r>
      <t>Also from Fig. 6.5, τ</t>
    </r>
    <r>
      <rPr>
        <vertAlign val="subscript"/>
        <sz val="11"/>
        <color theme="1"/>
        <rFont val="Calibri"/>
        <family val="2"/>
        <scheme val="minor"/>
      </rPr>
      <t>sm</t>
    </r>
    <r>
      <rPr>
        <sz val="11"/>
        <color theme="1"/>
        <rFont val="Calibri"/>
        <family val="2"/>
        <scheme val="minor"/>
      </rPr>
      <t>/ρghS =</t>
    </r>
  </si>
  <si>
    <t>Hence, B = 25.4 m and h = 1.27 m. The trial calculations can be summarized as follow: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</si>
</sst>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0.0\ &quot;m3/s&quot;"/>
    <numFmt numFmtId="167" formatCode="0.000\ &quot;mm&quot;"/>
    <numFmt numFmtId="168" formatCode="_(* #,##0.0000_);_(* \(#,##0.0000\);_(* &quot;-&quot;??_);_(@_)"/>
    <numFmt numFmtId="169" formatCode="0.00\ &quot;m&quot;"/>
    <numFmt numFmtId="170" formatCode="0.0\ &quot;m&quot;"/>
    <numFmt numFmtId="172" formatCode="0.0\ &quot;m2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2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0" fontId="10" fillId="0" borderId="1" xfId="0" applyFont="1" applyBorder="1"/>
    <xf numFmtId="164" fontId="1" fillId="0" borderId="0" xfId="2" applyNumberFormat="1" applyFont="1"/>
    <xf numFmtId="166" fontId="0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 applyAlignment="1">
      <alignment vertical="top"/>
    </xf>
    <xf numFmtId="43" fontId="0" fillId="0" borderId="1" xfId="0" applyNumberFormat="1" applyFont="1" applyBorder="1"/>
    <xf numFmtId="43" fontId="1" fillId="0" borderId="1" xfId="1" applyFont="1" applyBorder="1"/>
    <xf numFmtId="165" fontId="0" fillId="0" borderId="1" xfId="0" applyNumberFormat="1" applyFont="1" applyBorder="1"/>
    <xf numFmtId="169" fontId="0" fillId="0" borderId="1" xfId="0" applyNumberFormat="1" applyFont="1" applyBorder="1"/>
    <xf numFmtId="170" fontId="0" fillId="0" borderId="1" xfId="0" applyNumberFormat="1" applyFont="1" applyBorder="1"/>
    <xf numFmtId="168" fontId="0" fillId="0" borderId="1" xfId="0" applyNumberFormat="1" applyFont="1" applyBorder="1"/>
    <xf numFmtId="168" fontId="1" fillId="3" borderId="1" xfId="1" applyNumberFormat="1" applyFont="1" applyFill="1" applyBorder="1"/>
    <xf numFmtId="0" fontId="0" fillId="3" borderId="1" xfId="0" applyFont="1" applyFill="1" applyBorder="1"/>
    <xf numFmtId="172" fontId="0" fillId="0" borderId="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1600200</xdr:colOff>
          <xdr:row>14</xdr:row>
          <xdr:rowOff>228600</xdr:rowOff>
        </xdr:from>
        <xdr:to>
          <xdr:col>0</xdr:col>
          <xdr:colOff>3152775</xdr:colOff>
          <xdr:row>15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400050</xdr:colOff>
          <xdr:row>21</xdr:row>
          <xdr:rowOff>114300</xdr:rowOff>
        </xdr:from>
        <xdr:to>
          <xdr:col>9</xdr:col>
          <xdr:colOff>28575</xdr:colOff>
          <xdr:row>23</xdr:row>
          <xdr:rowOff>180975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21</xdr:row>
          <xdr:rowOff>76200</xdr:rowOff>
        </xdr:from>
        <xdr:to>
          <xdr:col>10</xdr:col>
          <xdr:colOff>438150</xdr:colOff>
          <xdr:row>23</xdr:row>
          <xdr:rowOff>152400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176918</xdr:colOff>
      <xdr:row>11</xdr:row>
      <xdr:rowOff>152399</xdr:rowOff>
    </xdr:from>
    <xdr:to>
      <xdr:col>13</xdr:col>
      <xdr:colOff>352425</xdr:colOff>
      <xdr:row>20</xdr:row>
      <xdr:rowOff>66674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3768" y="2305049"/>
          <a:ext cx="4680832" cy="2124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21</xdr:row>
          <xdr:rowOff>38100</xdr:rowOff>
        </xdr:from>
        <xdr:to>
          <xdr:col>0</xdr:col>
          <xdr:colOff>2000250</xdr:colOff>
          <xdr:row>23</xdr:row>
          <xdr:rowOff>47625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25</xdr:row>
      <xdr:rowOff>0</xdr:rowOff>
    </xdr:from>
    <xdr:to>
      <xdr:col>15</xdr:col>
      <xdr:colOff>123825</xdr:colOff>
      <xdr:row>37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5353050"/>
          <a:ext cx="5153025" cy="24479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20</xdr:col>
      <xdr:colOff>114300</xdr:colOff>
      <xdr:row>40</xdr:row>
      <xdr:rowOff>123825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100" y="3733800"/>
          <a:ext cx="239077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2"/>
  <sheetViews>
    <sheetView tabSelected="1" zoomScaleNormal="100" workbookViewId="0">
      <selection activeCell="B23" sqref="B23"/>
    </sheetView>
  </sheetViews>
  <sheetFormatPr defaultRowHeight="15" x14ac:dyDescent="0.25"/>
  <cols>
    <col min="1" max="1" width="47.85546875" bestFit="1" customWidth="1"/>
    <col min="2" max="2" width="19" bestFit="1" customWidth="1"/>
    <col min="3" max="3" width="12.28515625" customWidth="1"/>
    <col min="4" max="4" width="6.140625" customWidth="1"/>
    <col min="5" max="5" width="6.5703125" customWidth="1"/>
    <col min="6" max="6" width="6.42578125" customWidth="1"/>
    <col min="7" max="7" width="6.28515625" customWidth="1"/>
    <col min="8" max="8" width="5.5703125" bestFit="1" customWidth="1"/>
    <col min="9" max="9" width="5.28515625" bestFit="1" customWidth="1"/>
    <col min="10" max="10" width="8.5703125" bestFit="1" customWidth="1"/>
    <col min="11" max="11" width="8" customWidth="1"/>
    <col min="12" max="12" width="8.28515625" bestFit="1" customWidth="1"/>
    <col min="13" max="13" width="6.42578125" bestFit="1" customWidth="1"/>
    <col min="14" max="14" width="7.42578125" customWidth="1"/>
    <col min="15" max="15" width="6.5703125" bestFit="1" customWidth="1"/>
    <col min="16" max="16" width="6.85546875" bestFit="1" customWidth="1"/>
    <col min="17" max="17" width="6.42578125" bestFit="1" customWidth="1"/>
    <col min="18" max="18" width="7" customWidth="1"/>
    <col min="19" max="19" width="6.5703125" customWidth="1"/>
    <col min="20" max="20" width="7.28515625" customWidth="1"/>
    <col min="21" max="22" width="7" customWidth="1"/>
    <col min="31" max="31" width="13.5703125" bestFit="1" customWidth="1"/>
  </cols>
  <sheetData>
    <row r="1" spans="1:4" x14ac:dyDescent="0.25">
      <c r="A1" s="12" t="s">
        <v>15</v>
      </c>
      <c r="B1" s="12" t="s">
        <v>16</v>
      </c>
      <c r="C1" s="12" t="s">
        <v>0</v>
      </c>
    </row>
    <row r="2" spans="1:4" s="4" customFormat="1" x14ac:dyDescent="0.25">
      <c r="A2" s="14" t="s">
        <v>2</v>
      </c>
      <c r="B2" s="8" t="s">
        <v>5</v>
      </c>
      <c r="C2" s="8"/>
      <c r="D2" s="5"/>
    </row>
    <row r="3" spans="1:4" s="4" customFormat="1" x14ac:dyDescent="0.25">
      <c r="A3" s="9" t="s">
        <v>6</v>
      </c>
      <c r="B3" s="10">
        <v>2</v>
      </c>
      <c r="C3" s="10" t="s">
        <v>8</v>
      </c>
      <c r="D3" s="5"/>
    </row>
    <row r="4" spans="1:4" s="4" customFormat="1" x14ac:dyDescent="0.25">
      <c r="A4" s="9" t="s">
        <v>7</v>
      </c>
      <c r="B4" s="11">
        <v>25</v>
      </c>
      <c r="C4" s="8"/>
      <c r="D4" s="5"/>
    </row>
    <row r="5" spans="1:4" s="4" customFormat="1" x14ac:dyDescent="0.25">
      <c r="A5" s="9" t="s">
        <v>12</v>
      </c>
      <c r="B5" s="10">
        <f>1/10000</f>
        <v>1E-4</v>
      </c>
      <c r="C5" s="8"/>
      <c r="D5" s="5"/>
    </row>
    <row r="6" spans="1:4" s="4" customFormat="1" x14ac:dyDescent="0.25">
      <c r="A6" s="9" t="s">
        <v>13</v>
      </c>
      <c r="B6" s="10" t="s">
        <v>14</v>
      </c>
      <c r="C6" s="8"/>
      <c r="D6" s="5"/>
    </row>
    <row r="7" spans="1:4" s="4" customFormat="1" ht="17.25" x14ac:dyDescent="0.25">
      <c r="A7" s="9" t="s">
        <v>10</v>
      </c>
      <c r="B7" s="10">
        <v>31</v>
      </c>
      <c r="C7" s="8"/>
      <c r="D7" s="5"/>
    </row>
    <row r="8" spans="1:4" s="4" customFormat="1" x14ac:dyDescent="0.25">
      <c r="A8" s="9" t="s">
        <v>9</v>
      </c>
      <c r="B8" s="13">
        <f>3/1000</f>
        <v>3.0000000000000001E-3</v>
      </c>
      <c r="C8" s="8"/>
      <c r="D8" s="5"/>
    </row>
    <row r="9" spans="1:4" s="4" customFormat="1" ht="17.25" x14ac:dyDescent="0.25">
      <c r="A9" s="9" t="s">
        <v>11</v>
      </c>
      <c r="B9" s="10">
        <f>1/1000000</f>
        <v>9.9999999999999995E-7</v>
      </c>
      <c r="C9" s="8" t="s">
        <v>1</v>
      </c>
      <c r="D9" s="5"/>
    </row>
    <row r="10" spans="1:4" s="4" customFormat="1" x14ac:dyDescent="0.25">
      <c r="A10" s="14" t="s">
        <v>3</v>
      </c>
      <c r="B10" s="9"/>
      <c r="C10" s="8"/>
      <c r="D10" s="5"/>
    </row>
    <row r="11" spans="1:4" s="4" customFormat="1" x14ac:dyDescent="0.25">
      <c r="A11" s="9" t="s">
        <v>19</v>
      </c>
      <c r="B11" s="9"/>
      <c r="C11" s="8" t="s">
        <v>1</v>
      </c>
      <c r="D11" s="5"/>
    </row>
    <row r="12" spans="1:4" s="4" customFormat="1" x14ac:dyDescent="0.25">
      <c r="A12" s="14" t="s">
        <v>4</v>
      </c>
      <c r="B12" s="9"/>
      <c r="C12" s="8"/>
      <c r="D12" s="5"/>
    </row>
    <row r="13" spans="1:4" s="4" customFormat="1" x14ac:dyDescent="0.25">
      <c r="A13" s="9" t="s">
        <v>21</v>
      </c>
      <c r="B13" s="9">
        <v>1.65</v>
      </c>
      <c r="C13" s="8"/>
      <c r="D13" s="5"/>
    </row>
    <row r="14" spans="1:4" s="7" customFormat="1" x14ac:dyDescent="0.25">
      <c r="A14" s="19" t="s">
        <v>20</v>
      </c>
      <c r="B14" s="9">
        <v>9.81</v>
      </c>
      <c r="C14" s="9"/>
      <c r="D14" s="6"/>
    </row>
    <row r="15" spans="1:4" s="4" customFormat="1" ht="49.5" customHeight="1" x14ac:dyDescent="0.25">
      <c r="A15" s="20" t="s">
        <v>17</v>
      </c>
      <c r="B15" s="8"/>
      <c r="C15" s="8"/>
      <c r="D15" s="5"/>
    </row>
    <row r="16" spans="1:4" s="4" customFormat="1" x14ac:dyDescent="0.25">
      <c r="A16" s="9" t="s">
        <v>18</v>
      </c>
      <c r="B16" s="3">
        <f>SQRT((B13*B14*B8^3)/(1*B9^2))</f>
        <v>661.08660552154583</v>
      </c>
      <c r="C16" s="8"/>
      <c r="D16" s="5"/>
    </row>
    <row r="17" spans="1:24" s="4" customFormat="1" x14ac:dyDescent="0.25">
      <c r="A17" s="8"/>
      <c r="B17" s="8"/>
      <c r="C17" s="8"/>
      <c r="D17" s="5"/>
    </row>
    <row r="18" spans="1:24" s="4" customFormat="1" ht="15.75" x14ac:dyDescent="0.25">
      <c r="A18" s="1" t="s">
        <v>22</v>
      </c>
      <c r="B18" s="27">
        <v>4.4999999999999998E-2</v>
      </c>
      <c r="C18" s="8"/>
      <c r="D18" s="5"/>
    </row>
    <row r="19" spans="1:24" s="4" customFormat="1" ht="15.75" x14ac:dyDescent="0.25">
      <c r="A19" s="9" t="s">
        <v>23</v>
      </c>
      <c r="B19" s="21">
        <f>B18*1650 * 9.81 *B8</f>
        <v>2.1851775</v>
      </c>
      <c r="C19" s="8"/>
      <c r="D19" s="5"/>
    </row>
    <row r="20" spans="1:24" s="4" customFormat="1" ht="18" x14ac:dyDescent="0.35">
      <c r="A20" s="9" t="s">
        <v>24</v>
      </c>
      <c r="B20" s="22">
        <f>0.9*B19</f>
        <v>1.96665975</v>
      </c>
      <c r="C20" s="8"/>
      <c r="D20" s="5"/>
    </row>
    <row r="21" spans="1:24" s="4" customFormat="1" ht="18" x14ac:dyDescent="0.35">
      <c r="A21" s="9" t="s">
        <v>25</v>
      </c>
      <c r="B21" s="21">
        <f>B20</f>
        <v>1.96665975</v>
      </c>
      <c r="C21" s="8"/>
      <c r="D21" s="5"/>
    </row>
    <row r="22" spans="1:24" s="4" customFormat="1" x14ac:dyDescent="0.25">
      <c r="A22" s="8"/>
      <c r="B22" s="8"/>
      <c r="C22" s="8"/>
      <c r="D22" s="5"/>
    </row>
    <row r="23" spans="1:24" s="4" customFormat="1" x14ac:dyDescent="0.25">
      <c r="A23" s="9" t="s">
        <v>26</v>
      </c>
      <c r="B23" s="23">
        <f>(2/SQRT(5))*(SQRT(1-(0.5^2/0.6^2)))</f>
        <v>0.49441323247304425</v>
      </c>
      <c r="C23" s="8"/>
      <c r="D23" s="5"/>
    </row>
    <row r="24" spans="1:24" s="4" customFormat="1" ht="18" x14ac:dyDescent="0.35">
      <c r="A24" s="9" t="s">
        <v>27</v>
      </c>
      <c r="B24" s="23">
        <f>B23*B21</f>
        <v>0.97234260417212914</v>
      </c>
      <c r="C24" s="8"/>
      <c r="D24" s="5"/>
    </row>
    <row r="25" spans="1:24" s="7" customFormat="1" x14ac:dyDescent="0.25">
      <c r="A25" s="9" t="s">
        <v>50</v>
      </c>
      <c r="B25" s="9"/>
      <c r="C25" s="9"/>
      <c r="D25" s="6"/>
    </row>
    <row r="26" spans="1:24" s="7" customFormat="1" x14ac:dyDescent="0.25">
      <c r="A26" s="9" t="s">
        <v>28</v>
      </c>
      <c r="B26" s="28">
        <v>10</v>
      </c>
      <c r="C26" s="9"/>
      <c r="D26" s="6"/>
    </row>
    <row r="27" spans="1:24" s="7" customFormat="1" ht="18" x14ac:dyDescent="0.35">
      <c r="A27" s="9" t="s">
        <v>29</v>
      </c>
      <c r="B27" s="28">
        <v>0.78</v>
      </c>
      <c r="C27" s="9"/>
      <c r="D27" s="6"/>
    </row>
    <row r="28" spans="1:24" s="7" customFormat="1" x14ac:dyDescent="0.25">
      <c r="A28" s="9" t="s">
        <v>30</v>
      </c>
      <c r="B28" s="24">
        <f>B24/(B14*1000*B5*B27)</f>
        <v>1.2707370869235068</v>
      </c>
      <c r="C28" s="9"/>
      <c r="D28" s="6"/>
    </row>
    <row r="29" spans="1:24" s="7" customFormat="1" ht="18" x14ac:dyDescent="0.35">
      <c r="A29" s="9" t="s">
        <v>53</v>
      </c>
      <c r="B29" s="28">
        <v>0.99</v>
      </c>
      <c r="C29" s="9"/>
      <c r="D29" s="6"/>
    </row>
    <row r="30" spans="1:24" s="7" customFormat="1" x14ac:dyDescent="0.25">
      <c r="A30" s="9" t="s">
        <v>30</v>
      </c>
      <c r="B30" s="24">
        <f>B21/(B14*1000*B5*B29)</f>
        <v>2.0249999999999999</v>
      </c>
      <c r="C30" s="9"/>
      <c r="X30" s="6"/>
    </row>
    <row r="31" spans="1:24" s="7" customFormat="1" x14ac:dyDescent="0.25">
      <c r="A31" s="9" t="s">
        <v>31</v>
      </c>
      <c r="B31" s="24">
        <f>MIN(B28,B30)</f>
        <v>1.2707370869235068</v>
      </c>
      <c r="C31" s="9"/>
      <c r="M31" s="15"/>
      <c r="X31" s="6"/>
    </row>
    <row r="32" spans="1:24" s="7" customFormat="1" x14ac:dyDescent="0.25">
      <c r="A32" s="9" t="s">
        <v>32</v>
      </c>
      <c r="B32" s="25">
        <f>10*B31</f>
        <v>12.707370869235069</v>
      </c>
      <c r="C32" s="9"/>
    </row>
    <row r="33" spans="1:17" s="7" customFormat="1" ht="17.25" x14ac:dyDescent="0.25">
      <c r="A33" s="9" t="s">
        <v>33</v>
      </c>
      <c r="B33" s="29">
        <f>B32*B31+B3*B31^2</f>
        <v>19.377272928994081</v>
      </c>
      <c r="C33" s="9"/>
    </row>
    <row r="34" spans="1:17" s="7" customFormat="1" x14ac:dyDescent="0.25">
      <c r="A34" s="9" t="s">
        <v>34</v>
      </c>
      <c r="B34" s="25">
        <f>B32+2*B31*SQRT(1+B3^2)</f>
        <v>18.390279885017108</v>
      </c>
      <c r="C34" s="9"/>
    </row>
    <row r="35" spans="1:17" s="7" customFormat="1" x14ac:dyDescent="0.25">
      <c r="A35" s="9" t="s">
        <v>35</v>
      </c>
      <c r="B35" s="24">
        <f>B33/B34</f>
        <v>1.0536692780179542</v>
      </c>
      <c r="C35" s="9"/>
    </row>
    <row r="36" spans="1:17" s="7" customFormat="1" ht="17.25" x14ac:dyDescent="0.25">
      <c r="A36" s="9" t="s">
        <v>36</v>
      </c>
      <c r="B36" s="26">
        <f>B8^(1/6)/25.6</f>
        <v>1.4834750408686356E-2</v>
      </c>
      <c r="C36" s="9"/>
    </row>
    <row r="37" spans="1:17" ht="17.25" x14ac:dyDescent="0.25">
      <c r="A37" s="9" t="s">
        <v>37</v>
      </c>
      <c r="B37" s="16">
        <f>1/B36*B33*B35^(2/3)*B5^(1/2)</f>
        <v>13.525353483824823</v>
      </c>
      <c r="C37" s="1"/>
    </row>
    <row r="38" spans="1:17" x14ac:dyDescent="0.25">
      <c r="A38" s="1" t="s">
        <v>38</v>
      </c>
      <c r="B38" s="1"/>
      <c r="C38" s="1"/>
    </row>
    <row r="39" spans="1:17" x14ac:dyDescent="0.25">
      <c r="A39" s="1" t="s">
        <v>52</v>
      </c>
      <c r="B39" s="1"/>
      <c r="C39" s="1"/>
    </row>
    <row r="40" spans="1:17" x14ac:dyDescent="0.25">
      <c r="A40" s="9" t="s">
        <v>39</v>
      </c>
      <c r="B40" s="25">
        <f>20*B31</f>
        <v>25.414741738470138</v>
      </c>
      <c r="C40" s="1"/>
    </row>
    <row r="41" spans="1:17" ht="17.25" x14ac:dyDescent="0.25">
      <c r="A41" s="9" t="s">
        <v>33</v>
      </c>
      <c r="B41" s="29">
        <f>B40*B31+B3*B31^2</f>
        <v>35.525000369822479</v>
      </c>
      <c r="C41" s="1"/>
    </row>
    <row r="42" spans="1:17" x14ac:dyDescent="0.25">
      <c r="A42" s="9" t="s">
        <v>34</v>
      </c>
      <c r="B42" s="25">
        <f>B40+2*B31*SQRT(1+B3^2)</f>
        <v>31.097650754252179</v>
      </c>
      <c r="C42" s="1"/>
      <c r="Q42" t="s">
        <v>51</v>
      </c>
    </row>
    <row r="43" spans="1:17" x14ac:dyDescent="0.25">
      <c r="A43" s="9" t="s">
        <v>35</v>
      </c>
      <c r="B43" s="24">
        <f>B41/B42</f>
        <v>1.1423692628924684</v>
      </c>
      <c r="C43" s="1"/>
    </row>
    <row r="44" spans="1:17" ht="17.25" x14ac:dyDescent="0.25">
      <c r="A44" s="9" t="s">
        <v>37</v>
      </c>
      <c r="B44" s="16">
        <f>1/B36*B41*B43^(2/3)*B5^(1/2)</f>
        <v>26.169264705061025</v>
      </c>
      <c r="C44" s="1"/>
    </row>
    <row r="45" spans="1:17" x14ac:dyDescent="0.25">
      <c r="A45" s="1" t="s">
        <v>40</v>
      </c>
      <c r="B45" s="1"/>
      <c r="C45" s="1"/>
    </row>
    <row r="46" spans="1:17" x14ac:dyDescent="0.25">
      <c r="A46" s="1" t="s">
        <v>54</v>
      </c>
      <c r="B46" s="1"/>
      <c r="C46" s="1"/>
    </row>
    <row r="47" spans="1:17" ht="18" x14ac:dyDescent="0.35">
      <c r="A47" s="2" t="s">
        <v>41</v>
      </c>
      <c r="B47" s="2" t="s">
        <v>42</v>
      </c>
      <c r="C47" s="2" t="s">
        <v>43</v>
      </c>
      <c r="D47" s="2" t="s">
        <v>44</v>
      </c>
      <c r="E47" s="2" t="s">
        <v>45</v>
      </c>
      <c r="F47" s="2" t="s">
        <v>41</v>
      </c>
      <c r="G47" s="2" t="s">
        <v>46</v>
      </c>
      <c r="H47" s="2" t="s">
        <v>47</v>
      </c>
      <c r="I47" s="18" t="s">
        <v>48</v>
      </c>
      <c r="J47" s="2" t="s">
        <v>49</v>
      </c>
    </row>
    <row r="48" spans="1:17" x14ac:dyDescent="0.25">
      <c r="A48" s="17">
        <v>10</v>
      </c>
      <c r="B48" s="17">
        <f>B27</f>
        <v>0.78</v>
      </c>
      <c r="C48" s="17">
        <f>B29</f>
        <v>0.99</v>
      </c>
      <c r="D48" s="17">
        <f>B28</f>
        <v>1.2707370869235068</v>
      </c>
      <c r="E48" s="17">
        <v>12.7</v>
      </c>
      <c r="F48" s="17">
        <f>E48/D48</f>
        <v>9.9941995324517414</v>
      </c>
      <c r="G48" s="17">
        <f>B33</f>
        <v>19.377272928994081</v>
      </c>
      <c r="H48" s="17">
        <f>B34</f>
        <v>18.390279885017108</v>
      </c>
      <c r="I48" s="17">
        <f>B35</f>
        <v>1.0536692780179542</v>
      </c>
      <c r="J48" s="17">
        <f>B37</f>
        <v>13.525353483824823</v>
      </c>
    </row>
    <row r="49" spans="1:10" x14ac:dyDescent="0.25">
      <c r="A49" s="17">
        <v>20</v>
      </c>
      <c r="B49" s="17">
        <f>B48</f>
        <v>0.78</v>
      </c>
      <c r="C49" s="17">
        <f>C48</f>
        <v>0.99</v>
      </c>
      <c r="D49" s="17">
        <f>D48</f>
        <v>1.2707370869235068</v>
      </c>
      <c r="E49" s="17">
        <v>25.4</v>
      </c>
      <c r="F49" s="17">
        <f>E49/D49</f>
        <v>19.988399064903483</v>
      </c>
      <c r="G49" s="17">
        <f>B41</f>
        <v>35.525000369822479</v>
      </c>
      <c r="H49" s="17">
        <f>B42</f>
        <v>31.097650754252179</v>
      </c>
      <c r="I49" s="17">
        <f>B43</f>
        <v>1.1423692628924684</v>
      </c>
      <c r="J49" s="17">
        <f>B44</f>
        <v>26.169264705061025</v>
      </c>
    </row>
    <row r="52" spans="1:10" x14ac:dyDescent="0.25">
      <c r="F52" t="s">
        <v>1</v>
      </c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1027" r:id="rId4">
          <objectPr defaultSize="0" autoPict="0" r:id="rId5">
            <anchor moveWithCells="1" sizeWithCells="1">
              <from>
                <xdr:col>5</xdr:col>
                <xdr:colOff>400050</xdr:colOff>
                <xdr:row>21</xdr:row>
                <xdr:rowOff>114300</xdr:rowOff>
              </from>
              <to>
                <xdr:col>9</xdr:col>
                <xdr:colOff>28575</xdr:colOff>
                <xdr:row>23</xdr:row>
                <xdr:rowOff>180975</xdr:rowOff>
              </to>
            </anchor>
          </objectPr>
        </oleObject>
      </mc:Choice>
      <mc:Fallback>
        <oleObject progId="Equation.3" shapeId="1027" r:id="rId4"/>
      </mc:Fallback>
    </mc:AlternateContent>
    <mc:AlternateContent xmlns:mc="http://schemas.openxmlformats.org/markup-compatibility/2006">
      <mc:Choice Requires="x14">
        <oleObject progId="Equation.3" shapeId="1028" r:id="rId6">
          <objectPr defaultSize="0" r:id="rId7">
            <anchor moveWithCells="1">
              <from>
                <xdr:col>9</xdr:col>
                <xdr:colOff>285750</xdr:colOff>
                <xdr:row>21</xdr:row>
                <xdr:rowOff>76200</xdr:rowOff>
              </from>
              <to>
                <xdr:col>10</xdr:col>
                <xdr:colOff>438150</xdr:colOff>
                <xdr:row>23</xdr:row>
                <xdr:rowOff>152400</xdr:rowOff>
              </to>
            </anchor>
          </objectPr>
        </oleObject>
      </mc:Choice>
      <mc:Fallback>
        <oleObject progId="Equation.3" shapeId="1028" r:id="rId6"/>
      </mc:Fallback>
    </mc:AlternateContent>
    <mc:AlternateContent xmlns:mc="http://schemas.openxmlformats.org/markup-compatibility/2006">
      <mc:Choice Requires="x14">
        <oleObject progId="Equation.3" shapeId="1026" r:id="rId8">
          <objectPr defaultSize="0" autoPict="0" r:id="rId9">
            <anchor moveWithCells="1">
              <from>
                <xdr:col>0</xdr:col>
                <xdr:colOff>1600200</xdr:colOff>
                <xdr:row>14</xdr:row>
                <xdr:rowOff>228600</xdr:rowOff>
              </from>
              <to>
                <xdr:col>0</xdr:col>
                <xdr:colOff>3152775</xdr:colOff>
                <xdr:row>15</xdr:row>
                <xdr:rowOff>0</xdr:rowOff>
              </to>
            </anchor>
          </objectPr>
        </oleObject>
      </mc:Choice>
      <mc:Fallback>
        <oleObject progId="Equation.3" shapeId="1026" r:id="rId8"/>
      </mc:Fallback>
    </mc:AlternateContent>
    <mc:AlternateContent xmlns:mc="http://schemas.openxmlformats.org/markup-compatibility/2006">
      <mc:Choice Requires="x14">
        <oleObject progId="Equation.3" shapeId="1029" r:id="rId10">
          <objectPr defaultSize="0" autoPict="0" r:id="rId11">
            <anchor moveWithCells="1">
              <from>
                <xdr:col>0</xdr:col>
                <xdr:colOff>628650</xdr:colOff>
                <xdr:row>21</xdr:row>
                <xdr:rowOff>38100</xdr:rowOff>
              </from>
              <to>
                <xdr:col>0</xdr:col>
                <xdr:colOff>2000250</xdr:colOff>
                <xdr:row>23</xdr:row>
                <xdr:rowOff>47625</xdr:rowOff>
              </to>
            </anchor>
          </objectPr>
        </oleObject>
      </mc:Choice>
      <mc:Fallback>
        <oleObject progId="Equation.3" shapeId="1029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Abera</dc:creator>
  <cp:lastModifiedBy>Abera</cp:lastModifiedBy>
  <dcterms:created xsi:type="dcterms:W3CDTF">2013-12-13T12:12:14Z</dcterms:created>
  <dcterms:modified xsi:type="dcterms:W3CDTF">2017-07-19T09:00:26Z</dcterms:modified>
</cp:coreProperties>
</file>