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ra\Desktop\Draft Final SSIP Guideline-from Abera\GL-B11 Small Earth Dam Design Draft Final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9" i="1" l="1"/>
  <c r="I10" i="1" s="1"/>
  <c r="G9" i="1"/>
  <c r="F9" i="1"/>
  <c r="F10" i="1" s="1"/>
  <c r="E9" i="1"/>
  <c r="E10" i="1" s="1"/>
  <c r="E11" i="1" s="1"/>
  <c r="I18" i="1"/>
  <c r="E18" i="1"/>
  <c r="F18" i="1"/>
  <c r="G18" i="1"/>
  <c r="D18" i="1"/>
  <c r="E17" i="1"/>
  <c r="F17" i="1"/>
  <c r="F19" i="1" s="1"/>
  <c r="F20" i="1" s="1"/>
  <c r="G17" i="1"/>
  <c r="G19" i="1" s="1"/>
  <c r="G20" i="1" s="1"/>
  <c r="I17" i="1"/>
  <c r="I19" i="1" s="1"/>
  <c r="I20" i="1" s="1"/>
  <c r="D17" i="1"/>
  <c r="I13" i="1"/>
  <c r="I14" i="1" s="1"/>
  <c r="I15" i="1" s="1"/>
  <c r="G13" i="1"/>
  <c r="G14" i="1" s="1"/>
  <c r="G15" i="1" s="1"/>
  <c r="F13" i="1"/>
  <c r="E13" i="1"/>
  <c r="E14" i="1" s="1"/>
  <c r="E15" i="1" s="1"/>
  <c r="D13" i="1"/>
  <c r="D25" i="1" s="1"/>
  <c r="E19" i="1"/>
  <c r="E20" i="1" s="1"/>
  <c r="E21" i="1" s="1"/>
  <c r="G10" i="1"/>
  <c r="D19" i="1" l="1"/>
  <c r="D20" i="1" s="1"/>
  <c r="D21" i="1"/>
  <c r="D14" i="1"/>
  <c r="D15" i="1" s="1"/>
  <c r="D16" i="1" s="1"/>
  <c r="D24" i="1" s="1"/>
  <c r="G25" i="1"/>
  <c r="E25" i="1"/>
  <c r="E16" i="1"/>
  <c r="I21" i="1"/>
  <c r="F21" i="1"/>
  <c r="G21" i="1"/>
  <c r="E22" i="1"/>
  <c r="E23" i="1" s="1"/>
  <c r="I25" i="1"/>
  <c r="F25" i="1"/>
  <c r="F14" i="1"/>
  <c r="F15" i="1" s="1"/>
  <c r="F11" i="1"/>
  <c r="G11" i="1" s="1"/>
  <c r="G22" i="1" l="1"/>
  <c r="G23" i="1" s="1"/>
  <c r="E24" i="1"/>
  <c r="I22" i="1"/>
  <c r="I23" i="1" s="1"/>
  <c r="I11" i="1"/>
  <c r="I16" i="1" s="1"/>
  <c r="F22" i="1"/>
  <c r="F23" i="1" s="1"/>
  <c r="F24" i="1" s="1"/>
  <c r="G16" i="1"/>
  <c r="F16" i="1"/>
  <c r="I24" i="1" l="1"/>
  <c r="G24" i="1"/>
</calcChain>
</file>

<file path=xl/sharedStrings.xml><?xml version="1.0" encoding="utf-8"?>
<sst xmlns="http://schemas.openxmlformats.org/spreadsheetml/2006/main" count="69" uniqueCount="68">
  <si>
    <t>Drop in Bed (m)</t>
  </si>
  <si>
    <t>Length, L (m)</t>
  </si>
  <si>
    <t>Bed Level (m)</t>
  </si>
  <si>
    <t>Water Deth, d (m)</t>
  </si>
  <si>
    <t>Velocity, V (m/s)</t>
  </si>
  <si>
    <t>Velocity Head (m)</t>
  </si>
  <si>
    <t>Specific Energy (m)</t>
  </si>
  <si>
    <t>Flow Area (m^2)</t>
  </si>
  <si>
    <t>Wetted Perimeter, P (m)</t>
  </si>
  <si>
    <t>Hydraulic Radius, R (m)</t>
  </si>
  <si>
    <t>R^(4/3)</t>
  </si>
  <si>
    <t>Energy Slope, Sf</t>
  </si>
  <si>
    <t>Average Energy Slope</t>
  </si>
  <si>
    <t>Head Loss (m)</t>
  </si>
  <si>
    <t>Actual TEL (m)</t>
  </si>
  <si>
    <t>Froude Number, F</t>
  </si>
  <si>
    <t>Description</t>
  </si>
  <si>
    <t>Row No.</t>
  </si>
  <si>
    <t>Start of 2:1 slope</t>
  </si>
  <si>
    <t>Distance from start of slope 6:1 (m)</t>
  </si>
  <si>
    <t>Specific Discharge, q (m^2/s)</t>
  </si>
  <si>
    <t>Water depth at spillway apron (m)</t>
  </si>
  <si>
    <t>Bed level at start of slope 6:1 /end of 1/200 slope (m)</t>
  </si>
  <si>
    <t>Bed width of the rectangular chute (m)</t>
  </si>
  <si>
    <t>Manning's roughness coefficient, n</t>
  </si>
  <si>
    <t>-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</si>
  <si>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</si>
  <si>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</si>
  <si>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</si>
  <si>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</si>
  <si>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</si>
  <si>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</si>
  <si>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</si>
  <si>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</si>
  <si>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</si>
  <si>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</si>
  <si>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</si>
  <si>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</si>
  <si>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</si>
  <si>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</si>
  <si>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</si>
  <si>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</si>
  <si>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</si>
  <si>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</si>
  <si>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TEL, Calculated (m)</t>
  </si>
  <si>
    <t>CALCULATIONS</t>
  </si>
  <si>
    <t>Legend</t>
  </si>
  <si>
    <t>Given Data</t>
  </si>
  <si>
    <t>Iterative value</t>
  </si>
  <si>
    <t>Calculation control</t>
  </si>
  <si>
    <t>(Comparison)</t>
  </si>
  <si>
    <t>(Water Level)</t>
  </si>
  <si>
    <t>Support Calculations</t>
  </si>
  <si>
    <t>Calculation Guide</t>
  </si>
  <si>
    <t>V^2/2g</t>
  </si>
  <si>
    <t>Row (4) + Row(8)</t>
  </si>
  <si>
    <t>Row (5) + Row (7)</t>
  </si>
  <si>
    <t>q/Row (5)</t>
  </si>
  <si>
    <t>Row (2) /Slope</t>
  </si>
  <si>
    <t>B x Row (5)</t>
  </si>
  <si>
    <t>2 x Row (5) + B</t>
  </si>
  <si>
    <t>Row(10)/Row(11)</t>
  </si>
  <si>
    <t>n^2xRow (6)^2/Row (13)</t>
  </si>
  <si>
    <t>Row (2) x Row (15)</t>
  </si>
  <si>
    <t>Row (6)/((Row (5)x9.81)^0.5)</t>
  </si>
  <si>
    <t>Chute Bed Level</t>
  </si>
  <si>
    <t xml:space="preserve">Row(9) previous Col.-Row (16)  </t>
  </si>
  <si>
    <t>Table: Water Syrface Profile Estimation in Chute Spillway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</si>
</sst>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1" fillId="8" borderId="1" xfId="0" applyNumberFormat="1" applyFont="1" applyFill="1" applyBorder="1"/>
    <xf numFmtId="2" fontId="1" fillId="8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0" borderId="0" xfId="0" applyFont="1"/>
    <xf numFmtId="0" fontId="2" fillId="6" borderId="1" xfId="0" applyFont="1" applyFill="1" applyBorder="1" applyAlignment="1">
      <alignment vertical="top" wrapText="1"/>
    </xf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7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/>
    <xf numFmtId="0" fontId="2" fillId="6" borderId="5" xfId="0" applyFont="1" applyFill="1" applyBorder="1"/>
    <xf numFmtId="0" fontId="2" fillId="7" borderId="1" xfId="0" applyFont="1" applyFill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0" fontId="2" fillId="5" borderId="1" xfId="0" quotePrefix="1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20" fontId="2" fillId="6" borderId="1" xfId="0" applyNumberFormat="1" applyFont="1" applyFill="1" applyBorder="1"/>
    <xf numFmtId="0" fontId="2" fillId="4" borderId="5" xfId="0" applyFont="1" applyFill="1" applyBorder="1"/>
    <xf numFmtId="0" fontId="3" fillId="5" borderId="1" xfId="0" applyFont="1" applyFill="1" applyBorder="1" applyAlignment="1">
      <alignment horizontal="left"/>
    </xf>
    <xf numFmtId="0" fontId="2" fillId="2" borderId="1" xfId="0" applyFont="1" applyFill="1" applyBorder="1"/>
    <xf numFmtId="2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0" fontId="3" fillId="5" borderId="1" xfId="0" quotePrefix="1" applyFont="1" applyFill="1" applyBorder="1" applyAlignment="1">
      <alignment horizontal="left"/>
    </xf>
    <xf numFmtId="0" fontId="1" fillId="3" borderId="1" xfId="0" applyFont="1" applyFill="1" applyBorder="1"/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right"/>
    </xf>
    <xf numFmtId="0" fontId="2" fillId="8" borderId="5" xfId="0" applyFont="1" applyFill="1" applyBorder="1"/>
    <xf numFmtId="0" fontId="2" fillId="0" borderId="0" xfId="0" applyFont="1" applyFill="1" applyBorder="1"/>
    <xf numFmtId="164" fontId="1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0" fontId="2" fillId="3" borderId="5" xfId="0" applyFont="1" applyFill="1" applyBorder="1"/>
    <xf numFmtId="0" fontId="2" fillId="2" borderId="5" xfId="0" applyFont="1" applyFill="1" applyBorder="1"/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0" fontId="2" fillId="2" borderId="1" xfId="0" quotePrefix="1" applyFont="1" applyFill="1" applyBorder="1" applyAlignment="1">
      <alignment horizontal="center"/>
    </xf>
    <xf numFmtId="165" fontId="2" fillId="2" borderId="1" xfId="0" quotePrefix="1" applyNumberFormat="1" applyFont="1" applyFill="1" applyBorder="1" applyAlignment="1">
      <alignment horizontal="center"/>
    </xf>
    <xf numFmtId="165" fontId="2" fillId="2" borderId="1" xfId="0" quotePrefix="1" applyNumberFormat="1" applyFont="1" applyFill="1" applyBorder="1" applyAlignment="1">
      <alignment horizontal="right"/>
    </xf>
    <xf numFmtId="164" fontId="2" fillId="2" borderId="1" xfId="0" quotePrefix="1" applyNumberFormat="1" applyFont="1" applyFill="1" applyBorder="1" applyAlignment="1">
      <alignment horizontal="right"/>
    </xf>
    <xf numFmtId="2" fontId="1" fillId="7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M23" sqref="M23"/>
    </sheetView>
  </sheetViews>
  <sheetFormatPr defaultRowHeight="12.75" x14ac:dyDescent="0.2"/>
  <cols>
    <col min="1" max="1" width="32.28515625" style="47" customWidth="1"/>
    <col min="2" max="2" width="8.5703125" style="5" bestFit="1" customWidth="1"/>
    <col min="3" max="3" width="25.7109375" style="5" customWidth="1"/>
    <col min="4" max="4" width="8" style="5" bestFit="1" customWidth="1"/>
    <col min="5" max="7" width="7.5703125" style="5" bestFit="1" customWidth="1"/>
    <col min="8" max="8" width="14.85546875" style="5" customWidth="1"/>
    <col min="9" max="9" width="7.5703125" style="5" bestFit="1" customWidth="1"/>
    <col min="10" max="10" width="6.42578125" style="5" customWidth="1"/>
    <col min="11" max="11" width="9.140625" style="5"/>
    <col min="12" max="12" width="19.42578125" style="5" bestFit="1" customWidth="1"/>
    <col min="13" max="13" width="13.140625" style="5" bestFit="1" customWidth="1"/>
    <col min="14" max="16384" width="9.140625" style="5"/>
  </cols>
  <sheetData>
    <row r="1" spans="1:13" s="48" customFormat="1" ht="19.5" customHeight="1" x14ac:dyDescent="0.25">
      <c r="A1" s="49" t="s">
        <v>67</v>
      </c>
    </row>
    <row r="2" spans="1:13" x14ac:dyDescent="0.2">
      <c r="A2" s="3" t="s">
        <v>20</v>
      </c>
      <c r="B2" s="4">
        <v>8.33</v>
      </c>
    </row>
    <row r="3" spans="1:13" ht="25.5" x14ac:dyDescent="0.2">
      <c r="A3" s="3" t="s">
        <v>22</v>
      </c>
      <c r="B3" s="4">
        <v>2197.94</v>
      </c>
    </row>
    <row r="4" spans="1:13" x14ac:dyDescent="0.2">
      <c r="A4" s="3" t="s">
        <v>21</v>
      </c>
      <c r="B4" s="4">
        <v>0.96499999999999997</v>
      </c>
    </row>
    <row r="5" spans="1:13" ht="15.75" customHeight="1" x14ac:dyDescent="0.2">
      <c r="A5" s="6" t="s">
        <v>23</v>
      </c>
      <c r="B5" s="4">
        <v>18</v>
      </c>
    </row>
    <row r="6" spans="1:13" ht="13.5" thickBot="1" x14ac:dyDescent="0.25">
      <c r="A6" s="3" t="s">
        <v>24</v>
      </c>
      <c r="B6" s="4">
        <v>1.9E-2</v>
      </c>
      <c r="K6" s="7" t="s">
        <v>46</v>
      </c>
    </row>
    <row r="7" spans="1:13" ht="13.5" thickBot="1" x14ac:dyDescent="0.25">
      <c r="A7" s="8" t="s">
        <v>16</v>
      </c>
      <c r="B7" s="9" t="s">
        <v>17</v>
      </c>
      <c r="C7" s="10" t="s">
        <v>53</v>
      </c>
      <c r="D7" s="11" t="s">
        <v>45</v>
      </c>
      <c r="E7" s="12"/>
      <c r="F7" s="12"/>
      <c r="G7" s="12"/>
      <c r="H7" s="12"/>
      <c r="I7" s="13"/>
      <c r="J7" s="14"/>
      <c r="K7" s="15"/>
      <c r="L7" s="14" t="s">
        <v>47</v>
      </c>
    </row>
    <row r="8" spans="1:13" ht="13.5" thickBot="1" x14ac:dyDescent="0.25">
      <c r="A8" s="16" t="s">
        <v>19</v>
      </c>
      <c r="B8" s="17" t="s">
        <v>26</v>
      </c>
      <c r="C8" s="18"/>
      <c r="D8" s="4">
        <v>0</v>
      </c>
      <c r="E8" s="4">
        <v>40</v>
      </c>
      <c r="F8" s="4">
        <v>80</v>
      </c>
      <c r="G8" s="19">
        <v>122</v>
      </c>
      <c r="H8" s="20" t="s">
        <v>18</v>
      </c>
      <c r="I8" s="4">
        <v>162</v>
      </c>
      <c r="J8" s="14"/>
      <c r="K8" s="14"/>
      <c r="L8" s="14"/>
    </row>
    <row r="9" spans="1:13" ht="13.5" thickBot="1" x14ac:dyDescent="0.25">
      <c r="A9" s="16" t="s">
        <v>1</v>
      </c>
      <c r="B9" s="17" t="s">
        <v>27</v>
      </c>
      <c r="C9" s="18"/>
      <c r="D9" s="4">
        <v>0</v>
      </c>
      <c r="E9" s="4">
        <f>E8-D8</f>
        <v>40</v>
      </c>
      <c r="F9" s="4">
        <f>F8-E8</f>
        <v>40</v>
      </c>
      <c r="G9" s="19">
        <f>G8-F8</f>
        <v>42</v>
      </c>
      <c r="H9" s="4"/>
      <c r="I9" s="19">
        <f>I8-G8</f>
        <v>40</v>
      </c>
      <c r="J9" s="14"/>
      <c r="K9" s="21"/>
      <c r="L9" s="14" t="s">
        <v>48</v>
      </c>
      <c r="M9" s="14" t="s">
        <v>51</v>
      </c>
    </row>
    <row r="10" spans="1:13" ht="13.5" thickBot="1" x14ac:dyDescent="0.25">
      <c r="A10" s="16" t="s">
        <v>0</v>
      </c>
      <c r="B10" s="17" t="s">
        <v>28</v>
      </c>
      <c r="C10" s="22" t="s">
        <v>58</v>
      </c>
      <c r="D10" s="23">
        <v>0</v>
      </c>
      <c r="E10" s="24">
        <f>E9*1/6</f>
        <v>6.666666666666667</v>
      </c>
      <c r="F10" s="24">
        <f>F9*1/6</f>
        <v>6.666666666666667</v>
      </c>
      <c r="G10" s="25">
        <f>G9*1/6</f>
        <v>7</v>
      </c>
      <c r="H10" s="23"/>
      <c r="I10" s="25">
        <f>I9*1/2</f>
        <v>20</v>
      </c>
      <c r="J10" s="14"/>
      <c r="K10" s="14"/>
    </row>
    <row r="11" spans="1:13" ht="13.5" thickBot="1" x14ac:dyDescent="0.25">
      <c r="A11" s="16" t="s">
        <v>2</v>
      </c>
      <c r="B11" s="17" t="s">
        <v>29</v>
      </c>
      <c r="C11" s="26"/>
      <c r="D11" s="27">
        <v>2197.94</v>
      </c>
      <c r="E11" s="28">
        <f>D11-E10</f>
        <v>2191.2733333333335</v>
      </c>
      <c r="F11" s="28">
        <f t="shared" ref="F11:G11" si="0">E11-F10</f>
        <v>2184.606666666667</v>
      </c>
      <c r="G11" s="29">
        <f t="shared" si="0"/>
        <v>2177.606666666667</v>
      </c>
      <c r="H11" s="27"/>
      <c r="I11" s="29">
        <f>G11-I10</f>
        <v>2157.606666666667</v>
      </c>
      <c r="J11" s="14"/>
      <c r="K11" s="30"/>
      <c r="L11" s="14" t="s">
        <v>49</v>
      </c>
      <c r="M11" s="31" t="s">
        <v>50</v>
      </c>
    </row>
    <row r="12" spans="1:13" ht="13.5" thickBot="1" x14ac:dyDescent="0.25">
      <c r="A12" s="16" t="s">
        <v>3</v>
      </c>
      <c r="B12" s="17" t="s">
        <v>30</v>
      </c>
      <c r="C12" s="26"/>
      <c r="D12" s="32">
        <v>0.96499999999999997</v>
      </c>
      <c r="E12" s="32">
        <v>0.67</v>
      </c>
      <c r="F12" s="32">
        <v>0.61</v>
      </c>
      <c r="G12" s="33">
        <v>0.59</v>
      </c>
      <c r="H12" s="32"/>
      <c r="I12" s="33">
        <v>0.436</v>
      </c>
      <c r="J12" s="14"/>
      <c r="K12" s="14"/>
    </row>
    <row r="13" spans="1:13" ht="13.5" thickBot="1" x14ac:dyDescent="0.25">
      <c r="A13" s="16" t="s">
        <v>4</v>
      </c>
      <c r="B13" s="17" t="s">
        <v>31</v>
      </c>
      <c r="C13" s="22" t="s">
        <v>57</v>
      </c>
      <c r="D13" s="24">
        <f>$B$2/D12</f>
        <v>8.6321243523316067</v>
      </c>
      <c r="E13" s="24">
        <f t="shared" ref="E13:I13" si="1">$B$2/E12</f>
        <v>12.432835820895521</v>
      </c>
      <c r="F13" s="24">
        <f t="shared" si="1"/>
        <v>13.655737704918034</v>
      </c>
      <c r="G13" s="25">
        <f t="shared" si="1"/>
        <v>14.118644067796611</v>
      </c>
      <c r="H13" s="24"/>
      <c r="I13" s="25">
        <f t="shared" si="1"/>
        <v>19.105504587155963</v>
      </c>
      <c r="J13" s="14"/>
      <c r="K13" s="34"/>
      <c r="L13" s="31" t="s">
        <v>65</v>
      </c>
    </row>
    <row r="14" spans="1:13" ht="13.5" thickBot="1" x14ac:dyDescent="0.25">
      <c r="A14" s="16" t="s">
        <v>5</v>
      </c>
      <c r="B14" s="17" t="s">
        <v>32</v>
      </c>
      <c r="C14" s="22" t="s">
        <v>54</v>
      </c>
      <c r="D14" s="24">
        <f>D13^2/2/9.81</f>
        <v>3.7978374533188766</v>
      </c>
      <c r="E14" s="24">
        <f t="shared" ref="E14:I14" si="2">E13^2/2/9.81</f>
        <v>7.8784610881418349</v>
      </c>
      <c r="F14" s="24">
        <f t="shared" si="2"/>
        <v>9.5045449676615714</v>
      </c>
      <c r="G14" s="25">
        <f t="shared" si="2"/>
        <v>10.159842523604913</v>
      </c>
      <c r="H14" s="24"/>
      <c r="I14" s="25">
        <f t="shared" si="2"/>
        <v>18.604500791530963</v>
      </c>
      <c r="J14" s="14"/>
      <c r="K14" s="14"/>
      <c r="L14" s="31"/>
    </row>
    <row r="15" spans="1:13" ht="13.5" thickBot="1" x14ac:dyDescent="0.25">
      <c r="A15" s="16" t="s">
        <v>6</v>
      </c>
      <c r="B15" s="17" t="s">
        <v>33</v>
      </c>
      <c r="C15" s="22" t="s">
        <v>56</v>
      </c>
      <c r="D15" s="24">
        <f>D12+D14</f>
        <v>4.7628374533188769</v>
      </c>
      <c r="E15" s="24">
        <f t="shared" ref="E15:I15" si="3">E12+E14</f>
        <v>8.5484610881418348</v>
      </c>
      <c r="F15" s="24">
        <f t="shared" si="3"/>
        <v>10.114544967661571</v>
      </c>
      <c r="G15" s="25">
        <f t="shared" si="3"/>
        <v>10.749842523604913</v>
      </c>
      <c r="H15" s="24"/>
      <c r="I15" s="25">
        <f t="shared" si="3"/>
        <v>19.040500791530963</v>
      </c>
      <c r="J15" s="14"/>
      <c r="K15" s="35"/>
      <c r="L15" s="31" t="s">
        <v>52</v>
      </c>
    </row>
    <row r="16" spans="1:13" x14ac:dyDescent="0.2">
      <c r="A16" s="16" t="s">
        <v>44</v>
      </c>
      <c r="B16" s="17" t="s">
        <v>34</v>
      </c>
      <c r="C16" s="22" t="s">
        <v>55</v>
      </c>
      <c r="D16" s="1">
        <f>D11+D15</f>
        <v>2202.7028374533188</v>
      </c>
      <c r="E16" s="1">
        <f t="shared" ref="E16:I16" si="4">E11+E15</f>
        <v>2199.8217944214753</v>
      </c>
      <c r="F16" s="1">
        <f t="shared" si="4"/>
        <v>2194.7212116343285</v>
      </c>
      <c r="G16" s="2">
        <f t="shared" si="4"/>
        <v>2188.3565091902719</v>
      </c>
      <c r="H16" s="1"/>
      <c r="I16" s="2">
        <f t="shared" si="4"/>
        <v>2176.6471674581981</v>
      </c>
      <c r="J16" s="14"/>
      <c r="K16" s="14"/>
      <c r="L16" s="14"/>
    </row>
    <row r="17" spans="1:12" x14ac:dyDescent="0.2">
      <c r="A17" s="16" t="s">
        <v>7</v>
      </c>
      <c r="B17" s="17" t="s">
        <v>35</v>
      </c>
      <c r="C17" s="22" t="s">
        <v>59</v>
      </c>
      <c r="D17" s="23">
        <f>$B$5*D12</f>
        <v>17.37</v>
      </c>
      <c r="E17" s="23">
        <f t="shared" ref="E17:I17" si="5">$B$5*E12</f>
        <v>12.06</v>
      </c>
      <c r="F17" s="23">
        <f t="shared" si="5"/>
        <v>10.98</v>
      </c>
      <c r="G17" s="36">
        <f t="shared" si="5"/>
        <v>10.62</v>
      </c>
      <c r="H17" s="23"/>
      <c r="I17" s="36">
        <f t="shared" si="5"/>
        <v>7.8479999999999999</v>
      </c>
      <c r="J17" s="14"/>
      <c r="K17" s="14"/>
      <c r="L17" s="14"/>
    </row>
    <row r="18" spans="1:12" x14ac:dyDescent="0.2">
      <c r="A18" s="16" t="s">
        <v>8</v>
      </c>
      <c r="B18" s="17" t="s">
        <v>36</v>
      </c>
      <c r="C18" s="22" t="s">
        <v>60</v>
      </c>
      <c r="D18" s="23">
        <f>2*D12+$B$5</f>
        <v>19.93</v>
      </c>
      <c r="E18" s="23">
        <f t="shared" ref="E18:I18" si="6">2*E12+$B$5</f>
        <v>19.34</v>
      </c>
      <c r="F18" s="23">
        <f t="shared" si="6"/>
        <v>19.22</v>
      </c>
      <c r="G18" s="23">
        <f t="shared" si="6"/>
        <v>19.18</v>
      </c>
      <c r="H18" s="23"/>
      <c r="I18" s="23">
        <f t="shared" si="6"/>
        <v>18.872</v>
      </c>
      <c r="J18" s="14"/>
      <c r="K18" s="14"/>
      <c r="L18" s="14"/>
    </row>
    <row r="19" spans="1:12" x14ac:dyDescent="0.2">
      <c r="A19" s="16" t="s">
        <v>9</v>
      </c>
      <c r="B19" s="17" t="s">
        <v>37</v>
      </c>
      <c r="C19" s="22" t="s">
        <v>61</v>
      </c>
      <c r="D19" s="37">
        <f>D17/D18</f>
        <v>0.87155042649272463</v>
      </c>
      <c r="E19" s="37">
        <f t="shared" ref="E19:I19" si="7">E17/E18</f>
        <v>0.62357807652533614</v>
      </c>
      <c r="F19" s="37">
        <f t="shared" si="7"/>
        <v>0.57127991675338197</v>
      </c>
      <c r="G19" s="38">
        <f t="shared" si="7"/>
        <v>0.55370177267987486</v>
      </c>
      <c r="H19" s="37"/>
      <c r="I19" s="38">
        <f t="shared" si="7"/>
        <v>0.41585417549809239</v>
      </c>
      <c r="J19" s="14"/>
      <c r="K19" s="14"/>
      <c r="L19" s="14"/>
    </row>
    <row r="20" spans="1:12" x14ac:dyDescent="0.2">
      <c r="A20" s="16" t="s">
        <v>10</v>
      </c>
      <c r="B20" s="17" t="s">
        <v>38</v>
      </c>
      <c r="C20" s="26"/>
      <c r="D20" s="37">
        <f>D19^(4/3)</f>
        <v>0.83251108772393578</v>
      </c>
      <c r="E20" s="37">
        <f t="shared" ref="E20:I20" si="8">E19^(4/3)</f>
        <v>0.53274712832644389</v>
      </c>
      <c r="F20" s="37">
        <f t="shared" si="8"/>
        <v>0.47402212083502154</v>
      </c>
      <c r="G20" s="38">
        <f t="shared" si="8"/>
        <v>0.45467514979136503</v>
      </c>
      <c r="H20" s="37"/>
      <c r="I20" s="38">
        <f t="shared" si="8"/>
        <v>0.31039979230625331</v>
      </c>
      <c r="J20" s="14"/>
      <c r="K20" s="14"/>
      <c r="L20" s="14"/>
    </row>
    <row r="21" spans="1:12" x14ac:dyDescent="0.2">
      <c r="A21" s="16" t="s">
        <v>11</v>
      </c>
      <c r="B21" s="17" t="s">
        <v>39</v>
      </c>
      <c r="C21" s="22" t="s">
        <v>62</v>
      </c>
      <c r="D21" s="39">
        <f>(($B$6^2)*D13^2)/D20</f>
        <v>3.2311160136807647E-2</v>
      </c>
      <c r="E21" s="39">
        <f t="shared" ref="E21:I21" si="9">(($B$6^2)*E13^2)/E20</f>
        <v>0.10474335533183751</v>
      </c>
      <c r="F21" s="39">
        <f t="shared" si="9"/>
        <v>0.14201653937429304</v>
      </c>
      <c r="G21" s="39">
        <f t="shared" si="9"/>
        <v>0.15826758039461694</v>
      </c>
      <c r="H21" s="39"/>
      <c r="I21" s="39">
        <f t="shared" si="9"/>
        <v>0.42452454403145762</v>
      </c>
      <c r="J21" s="14"/>
      <c r="K21" s="14"/>
      <c r="L21" s="14"/>
    </row>
    <row r="22" spans="1:12" x14ac:dyDescent="0.2">
      <c r="A22" s="16" t="s">
        <v>12</v>
      </c>
      <c r="B22" s="17" t="s">
        <v>40</v>
      </c>
      <c r="C22" s="26"/>
      <c r="D22" s="40" t="s">
        <v>25</v>
      </c>
      <c r="E22" s="41">
        <f>(D21+E21)/2</f>
        <v>6.8527257734322583E-2</v>
      </c>
      <c r="F22" s="41">
        <f t="shared" ref="F22:G22" si="10">(E21+F21)/2</f>
        <v>0.12337994735306528</v>
      </c>
      <c r="G22" s="42">
        <f t="shared" si="10"/>
        <v>0.150142059884455</v>
      </c>
      <c r="H22" s="41"/>
      <c r="I22" s="42">
        <f>(G21+I21)/2</f>
        <v>0.29139606221303727</v>
      </c>
      <c r="J22" s="14"/>
      <c r="K22" s="14"/>
      <c r="L22" s="14"/>
    </row>
    <row r="23" spans="1:12" x14ac:dyDescent="0.2">
      <c r="A23" s="16" t="s">
        <v>13</v>
      </c>
      <c r="B23" s="17" t="s">
        <v>41</v>
      </c>
      <c r="C23" s="22" t="s">
        <v>63</v>
      </c>
      <c r="D23" s="40" t="s">
        <v>25</v>
      </c>
      <c r="E23" s="43">
        <f>E22*E9</f>
        <v>2.7410903093729031</v>
      </c>
      <c r="F23" s="43">
        <f t="shared" ref="F23:I23" si="11">F22*F9</f>
        <v>4.9351978941226111</v>
      </c>
      <c r="G23" s="43">
        <f t="shared" si="11"/>
        <v>6.3059665151471105</v>
      </c>
      <c r="H23" s="40"/>
      <c r="I23" s="43">
        <f t="shared" si="11"/>
        <v>11.65584248852149</v>
      </c>
      <c r="J23" s="14"/>
      <c r="K23" s="14"/>
      <c r="L23" s="14"/>
    </row>
    <row r="24" spans="1:12" x14ac:dyDescent="0.2">
      <c r="A24" s="16" t="s">
        <v>14</v>
      </c>
      <c r="B24" s="17" t="s">
        <v>42</v>
      </c>
      <c r="C24" s="22" t="s">
        <v>66</v>
      </c>
      <c r="D24" s="1">
        <f>+D16</f>
        <v>2202.7028374533188</v>
      </c>
      <c r="E24" s="1">
        <f>D16-E23</f>
        <v>2199.961747143946</v>
      </c>
      <c r="F24" s="1">
        <f t="shared" ref="F24:G24" si="12">E16-F23</f>
        <v>2194.8865965273526</v>
      </c>
      <c r="G24" s="1">
        <f t="shared" si="12"/>
        <v>2188.4152451191812</v>
      </c>
      <c r="H24" s="1"/>
      <c r="I24" s="1">
        <f>G16-I23</f>
        <v>2176.7006667017504</v>
      </c>
      <c r="J24" s="14"/>
      <c r="K24" s="14"/>
      <c r="L24" s="14"/>
    </row>
    <row r="25" spans="1:12" x14ac:dyDescent="0.2">
      <c r="A25" s="16" t="s">
        <v>15</v>
      </c>
      <c r="B25" s="17" t="s">
        <v>43</v>
      </c>
      <c r="C25" s="22" t="s">
        <v>64</v>
      </c>
      <c r="D25" s="44">
        <f>D13/(D12*9.81)^(0.5)</f>
        <v>2.805559784848715</v>
      </c>
      <c r="E25" s="45">
        <f t="shared" ref="E25:I25" si="13">E13/(E12*9.81)^(0.5)</f>
        <v>4.8495148512980863</v>
      </c>
      <c r="F25" s="44">
        <f t="shared" si="13"/>
        <v>5.5823330711202814</v>
      </c>
      <c r="G25" s="46">
        <f t="shared" si="13"/>
        <v>5.8685725817964691</v>
      </c>
      <c r="H25" s="44"/>
      <c r="I25" s="46">
        <f t="shared" si="13"/>
        <v>9.2380596853528729</v>
      </c>
      <c r="J25" s="14"/>
      <c r="K25" s="14"/>
      <c r="L25" s="14"/>
    </row>
  </sheetData>
  <mergeCells count="1">
    <mergeCell ref="D7:I7"/>
  </mergeCells>
  <pageMargins left="0.7" right="0.7" top="0.75" bottom="0.75" header="0.3" footer="0.3"/>
  <pageSetup orientation="portrait" horizontalDpi="1200" verticalDpi="1200" r:id="rId1"/>
  <ignoredErrors>
    <ignoredError sqref="B8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Nigussie</dc:creator>
  <cp:lastModifiedBy>Abera</cp:lastModifiedBy>
  <dcterms:created xsi:type="dcterms:W3CDTF">2018-01-21T07:16:26Z</dcterms:created>
  <dcterms:modified xsi:type="dcterms:W3CDTF">2018-03-06T07:17:58Z</dcterms:modified>
</cp:coreProperties>
</file>