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bera's Files\Technical Manual Preparation\0.GIRDC Guideline-Manual Materaials\0.Guideline-Manuals -From Abera\"/>
    </mc:Choice>
  </mc:AlternateContent>
  <bookViews>
    <workbookView xWindow="0" yWindow="0" windowWidth="20490" windowHeight="7905"/>
  </bookViews>
  <sheets>
    <sheet name="Sheet1" sheetId="1" r:id="rId1"/>
  </sheets>
  <definedNames>
    <definedName name="_Toc291381133" localSheetId="0">Sheet1!#REF!</definedName>
    <definedName name="_xlnm.Print_Area" localSheetId="0">Sheet1!$A$1:$C$47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38" i="1" l="1"/>
  <c r="B44" i="1" s="1"/>
  <c r="B35" i="1"/>
  <c r="B33" i="1"/>
  <c r="B45" i="1" l="1"/>
  <c r="B46" i="1" s="1"/>
  <c r="B47" i="1" s="1"/>
  <c r="B42" i="1"/>
  <c r="B43" i="1"/>
  <c r="B36" i="1"/>
  <c r="B28" i="1"/>
  <c r="B27" i="1"/>
  <c r="B25" i="1"/>
  <c r="B24" i="1"/>
  <c r="B23" i="1"/>
  <c r="B14" i="1"/>
  <c r="B21" i="1"/>
  <c r="B26" i="1" l="1"/>
</calcChain>
</file>

<file path=xl/sharedStrings.xml><?xml version="1.0" encoding="utf-8"?>
<sst xmlns="http://schemas.openxmlformats.org/spreadsheetml/2006/main" count="51" uniqueCount="50">
  <si>
    <t>Given:</t>
  </si>
  <si>
    <t>Entering velocity, V1 =</t>
  </si>
  <si>
    <t>Initial jump depth, D1 =</t>
  </si>
  <si>
    <t>Tail water depth, Tw=</t>
  </si>
  <si>
    <t>TW1, corresponding to min irr. flow =</t>
  </si>
  <si>
    <t xml:space="preserve">Size of monolith slab, L1= </t>
  </si>
  <si>
    <t xml:space="preserve">Size of monolith slab, L2= </t>
  </si>
  <si>
    <r>
      <t xml:space="preserve">Submerged specific weight of rock, </t>
    </r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</t>
    </r>
  </si>
  <si>
    <r>
      <t xml:space="preserve">Unit Weight of water, </t>
    </r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= </t>
    </r>
  </si>
  <si>
    <r>
      <t xml:space="preserve">Unit Weight of concret, </t>
    </r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 </t>
    </r>
  </si>
  <si>
    <r>
      <rPr>
        <sz val="11"/>
        <color theme="1"/>
        <rFont val="Arial"/>
        <family val="2"/>
      </rPr>
      <t>Permissible bond stress between steel and grout, F</t>
    </r>
    <r>
      <rPr>
        <vertAlign val="subscript"/>
        <sz val="11"/>
        <color theme="1"/>
        <rFont val="Arial"/>
        <family val="2"/>
      </rPr>
      <t>b1</t>
    </r>
    <r>
      <rPr>
        <sz val="11"/>
        <color theme="1"/>
        <rFont val="Arial"/>
        <family val="2"/>
      </rPr>
      <t xml:space="preserve">= </t>
    </r>
  </si>
  <si>
    <r>
      <rPr>
        <sz val="11"/>
        <color theme="1"/>
        <rFont val="Arial"/>
        <family val="2"/>
      </rPr>
      <t>Permissible bond stress between grout and rock, F</t>
    </r>
    <r>
      <rPr>
        <vertAlign val="subscript"/>
        <sz val="11"/>
        <color theme="1"/>
        <rFont val="Arial"/>
        <family val="2"/>
      </rPr>
      <t>b2</t>
    </r>
    <r>
      <rPr>
        <sz val="11"/>
        <color theme="1"/>
        <rFont val="Arial"/>
        <family val="2"/>
      </rPr>
      <t xml:space="preserve"> = </t>
    </r>
  </si>
  <si>
    <r>
      <t>Permissible tensile stress of steel/bar σ</t>
    </r>
    <r>
      <rPr>
        <vertAlign val="subscript"/>
        <sz val="11"/>
        <color theme="1"/>
        <rFont val="Arial"/>
        <family val="2"/>
      </rPr>
      <t>st</t>
    </r>
    <r>
      <rPr>
        <sz val="11"/>
        <color theme="1"/>
        <rFont val="Arial"/>
        <family val="2"/>
      </rPr>
      <t xml:space="preserve"> =</t>
    </r>
  </si>
  <si>
    <r>
      <t>Req</t>
    </r>
    <r>
      <rPr>
        <b/>
        <u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:</t>
    </r>
  </si>
  <si>
    <t>(ii) Determine number of anchor bars/spacing and depth of anchor bar</t>
  </si>
  <si>
    <t>(iii) Check against dislodgement of rock mass for a given discharge condition</t>
  </si>
  <si>
    <t>Solution:</t>
  </si>
  <si>
    <t>Froud Number, F1= V1/sqrt (gD1)</t>
  </si>
  <si>
    <t>(i) Compute a maximum uplift pressure &amp; Hydrodynamic uplift</t>
  </si>
  <si>
    <r>
      <t xml:space="preserve">Condition 1: Spillway design flood,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=</t>
    </r>
  </si>
  <si>
    <r>
      <t xml:space="preserve">Condition 2: Stilling basin empty,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=</t>
    </r>
  </si>
  <si>
    <r>
      <t xml:space="preserve">Condition 3: Sudden drawdown after design flood,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=</t>
    </r>
  </si>
  <si>
    <r>
      <t xml:space="preserve">Hence select the minimum of them so that there no uplift,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=</t>
    </r>
  </si>
  <si>
    <t xml:space="preserve">Difference between conjugate depths D1&amp; D2 = D2-D1 = </t>
  </si>
  <si>
    <r>
      <t xml:space="preserve">Hydrodynamic uplift,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p = 0.052*D2 = Tw</t>
    </r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</si>
  <si>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 xml:space="preserve">1 = </t>
    </r>
  </si>
  <si>
    <t>Corresponding to L1/(D2-D1) i.e. 0.555 &amp; F1 computed above:</t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</si>
  <si>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 xml:space="preserve">2 = </t>
    </r>
  </si>
  <si>
    <t>Corresponding to L2/(D2-D1) i.e. 0.586:</t>
  </si>
  <si>
    <t>from Fig</t>
  </si>
  <si>
    <t>Parameter Description</t>
  </si>
  <si>
    <t>Value</t>
  </si>
  <si>
    <t>Remark</t>
  </si>
  <si>
    <t>Uplift pressure F’m =</t>
  </si>
  <si>
    <t>Factor accounting for probability of occurrence of fluctuating pressures, K=</t>
  </si>
  <si>
    <t>Try diameter of bars to be =</t>
  </si>
  <si>
    <r>
      <t>Thus, its cross sectional area, A=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/4</t>
    </r>
  </si>
  <si>
    <t>Nr. of anchor bars per unit area, n=</t>
  </si>
  <si>
    <r>
      <t>Assume slab thickness, t</t>
    </r>
    <r>
      <rPr>
        <vertAlign val="subscript"/>
        <sz val="11"/>
        <color theme="1"/>
        <rFont val="Calibri"/>
        <family val="2"/>
        <scheme val="minor"/>
      </rPr>
      <t>b</t>
    </r>
  </si>
  <si>
    <t>Say, 1 bar per square meter spaced at 1m c/c</t>
  </si>
  <si>
    <t>Therefore actual force in each anchor =</t>
  </si>
  <si>
    <t>Based on dia. of anchor bar, L =</t>
  </si>
  <si>
    <t>Spacing of bars, Sb=sqrt(1/n)</t>
  </si>
  <si>
    <t>Thus, use 1 bar per square meter spaced at 1m c/c</t>
  </si>
  <si>
    <t>Use anchor hole diameter of d=</t>
  </si>
  <si>
    <t>Based on dia. of hole in the rock, L =</t>
  </si>
  <si>
    <t>Depth of conical rock mass at bottom, h1= (Sb/2)/tan 22.5</t>
  </si>
  <si>
    <r>
      <t>Weight of conical, W=A*h1/3*</t>
    </r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s</t>
    </r>
  </si>
  <si>
    <r>
      <t>Depth required excluding conical rockmass, h2=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</rPr>
      <t>- 2</t>
    </r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</rPr>
      <t>c</t>
    </r>
    <r>
      <rPr>
        <sz val="11"/>
        <color theme="1"/>
        <rFont val="Calibri"/>
        <family val="2"/>
      </rPr>
      <t>-W/(sb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*</t>
    </r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</rPr>
      <t>s)</t>
    </r>
  </si>
  <si>
    <t>Therefore, total depth i.e. depth of anchorage, L = h1 + 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</si>
</sst>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0.00\ &quot;m&quot;"/>
    <numFmt numFmtId="165" formatCode="0.0\ &quot;m/s&quot;"/>
    <numFmt numFmtId="166" formatCode="0.0\ &quot;m&quot;"/>
    <numFmt numFmtId="167" formatCode="0.00\ &quot;KN/m3&quot;"/>
    <numFmt numFmtId="168" formatCode="0.0000\ &quot;KN/m2&quot;"/>
    <numFmt numFmtId="169" formatCode="0.0\ &quot;KN/m2&quot;"/>
    <numFmt numFmtId="170" formatCode="0.0\ &quot;mm&quot;"/>
    <numFmt numFmtId="171" formatCode="0.00000\ &quot;m2&quot;"/>
    <numFmt numFmtId="172" formatCode="0.0\ &quot;KN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165" fontId="0" fillId="0" borderId="1" xfId="0" applyNumberFormat="1" applyFill="1" applyBorder="1"/>
    <xf numFmtId="166" fontId="0" fillId="0" borderId="1" xfId="0" applyNumberFormat="1" applyFill="1" applyBorder="1"/>
    <xf numFmtId="167" fontId="0" fillId="0" borderId="1" xfId="0" applyNumberFormat="1" applyFill="1" applyBorder="1"/>
    <xf numFmtId="169" fontId="0" fillId="0" borderId="1" xfId="0" applyNumberFormat="1" applyFill="1" applyBorder="1"/>
    <xf numFmtId="168" fontId="0" fillId="0" borderId="1" xfId="0" applyNumberFormat="1" applyFill="1" applyBorder="1"/>
    <xf numFmtId="0" fontId="10" fillId="0" borderId="1" xfId="0" applyFont="1" applyFill="1" applyBorder="1"/>
    <xf numFmtId="0" fontId="0" fillId="0" borderId="0" xfId="0" applyFill="1"/>
    <xf numFmtId="43" fontId="0" fillId="0" borderId="1" xfId="1" applyFont="1" applyFill="1" applyBorder="1"/>
    <xf numFmtId="43" fontId="0" fillId="0" borderId="1" xfId="0" applyNumberFormat="1" applyFill="1" applyBorder="1"/>
    <xf numFmtId="2" fontId="0" fillId="0" borderId="1" xfId="0" applyNumberFormat="1" applyFill="1" applyBorder="1"/>
    <xf numFmtId="170" fontId="0" fillId="0" borderId="1" xfId="0" applyNumberFormat="1" applyFill="1" applyBorder="1"/>
    <xf numFmtId="171" fontId="0" fillId="0" borderId="1" xfId="0" applyNumberFormat="1" applyFill="1" applyBorder="1"/>
    <xf numFmtId="2" fontId="5" fillId="0" borderId="1" xfId="0" applyNumberFormat="1" applyFont="1" applyFill="1" applyBorder="1"/>
    <xf numFmtId="172" fontId="0" fillId="0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topLeftCell="A19" zoomScaleNormal="100" zoomScaleSheetLayoutView="100" workbookViewId="0">
      <selection activeCell="B33" sqref="B33"/>
    </sheetView>
  </sheetViews>
  <sheetFormatPr defaultRowHeight="15" x14ac:dyDescent="0.25"/>
  <cols>
    <col min="1" max="1" width="66.5703125" customWidth="1"/>
    <col min="2" max="2" width="13.28515625" bestFit="1" customWidth="1"/>
    <col min="3" max="3" width="8.28515625" bestFit="1" customWidth="1"/>
    <col min="4" max="5" width="7" bestFit="1" customWidth="1"/>
    <col min="6" max="6" width="8.42578125" customWidth="1"/>
    <col min="7" max="7" width="11.85546875" customWidth="1"/>
    <col min="8" max="8" width="11" bestFit="1" customWidth="1"/>
    <col min="9" max="9" width="8.42578125" bestFit="1" customWidth="1"/>
    <col min="10" max="10" width="7.42578125" bestFit="1" customWidth="1"/>
    <col min="11" max="11" width="10.140625" customWidth="1"/>
    <col min="12" max="12" width="11.5703125" customWidth="1"/>
    <col min="13" max="13" width="9.28515625" bestFit="1" customWidth="1"/>
  </cols>
  <sheetData>
    <row r="1" spans="1:3" x14ac:dyDescent="0.25">
      <c r="A1" s="1" t="s">
        <v>30</v>
      </c>
      <c r="B1" s="2" t="s">
        <v>31</v>
      </c>
      <c r="C1" s="2" t="s">
        <v>32</v>
      </c>
    </row>
    <row r="2" spans="1:3" x14ac:dyDescent="0.25">
      <c r="A2" s="3" t="s">
        <v>0</v>
      </c>
      <c r="B2" s="4"/>
      <c r="C2" s="4"/>
    </row>
    <row r="3" spans="1:3" x14ac:dyDescent="0.25">
      <c r="A3" s="4" t="s">
        <v>2</v>
      </c>
      <c r="B3" s="5">
        <v>2.4300000000000002</v>
      </c>
      <c r="C3" s="4"/>
    </row>
    <row r="4" spans="1:3" x14ac:dyDescent="0.25">
      <c r="A4" s="4" t="s">
        <v>1</v>
      </c>
      <c r="B4" s="6">
        <v>46.1</v>
      </c>
      <c r="C4" s="4"/>
    </row>
    <row r="5" spans="1:3" x14ac:dyDescent="0.25">
      <c r="A5" s="4" t="s">
        <v>3</v>
      </c>
      <c r="B5" s="4">
        <v>31.25</v>
      </c>
      <c r="C5" s="4"/>
    </row>
    <row r="6" spans="1:3" x14ac:dyDescent="0.25">
      <c r="A6" s="4" t="s">
        <v>4</v>
      </c>
      <c r="B6" s="7">
        <v>6</v>
      </c>
      <c r="C6" s="4"/>
    </row>
    <row r="7" spans="1:3" x14ac:dyDescent="0.25">
      <c r="A7" s="4" t="s">
        <v>5</v>
      </c>
      <c r="B7" s="7">
        <v>16</v>
      </c>
      <c r="C7" s="4"/>
    </row>
    <row r="8" spans="1:3" x14ac:dyDescent="0.25">
      <c r="A8" s="4" t="s">
        <v>6</v>
      </c>
      <c r="B8" s="7">
        <v>14</v>
      </c>
      <c r="C8" s="4"/>
    </row>
    <row r="9" spans="1:3" ht="18" x14ac:dyDescent="0.35">
      <c r="A9" s="4" t="s">
        <v>8</v>
      </c>
      <c r="B9" s="8">
        <v>9.81</v>
      </c>
      <c r="C9" s="4"/>
    </row>
    <row r="10" spans="1:3" ht="18" x14ac:dyDescent="0.35">
      <c r="A10" s="4" t="s">
        <v>9</v>
      </c>
      <c r="B10" s="8">
        <v>23</v>
      </c>
      <c r="C10" s="4"/>
    </row>
    <row r="11" spans="1:3" ht="18" x14ac:dyDescent="0.35">
      <c r="A11" s="4" t="s">
        <v>7</v>
      </c>
      <c r="B11" s="8">
        <v>14</v>
      </c>
      <c r="C11" s="4"/>
    </row>
    <row r="12" spans="1:3" ht="18.75" x14ac:dyDescent="0.35">
      <c r="A12" s="4" t="s">
        <v>10</v>
      </c>
      <c r="B12" s="9">
        <v>600</v>
      </c>
      <c r="C12" s="4"/>
    </row>
    <row r="13" spans="1:3" ht="18.75" x14ac:dyDescent="0.35">
      <c r="A13" s="4" t="s">
        <v>11</v>
      </c>
      <c r="B13" s="9">
        <v>400</v>
      </c>
      <c r="C13" s="4"/>
    </row>
    <row r="14" spans="1:3" ht="18.75" x14ac:dyDescent="0.35">
      <c r="A14" s="4" t="s">
        <v>12</v>
      </c>
      <c r="B14" s="10">
        <f>23*10^-4</f>
        <v>2.3E-3</v>
      </c>
      <c r="C14" s="4"/>
    </row>
    <row r="15" spans="1:3" x14ac:dyDescent="0.25">
      <c r="A15" s="3" t="s">
        <v>13</v>
      </c>
      <c r="B15" s="10"/>
      <c r="C15" s="4"/>
    </row>
    <row r="16" spans="1:3" x14ac:dyDescent="0.25">
      <c r="A16" s="4" t="s">
        <v>18</v>
      </c>
      <c r="B16" s="10"/>
      <c r="C16" s="4"/>
    </row>
    <row r="17" spans="1:3" x14ac:dyDescent="0.25">
      <c r="A17" s="4" t="s">
        <v>14</v>
      </c>
      <c r="B17" s="10"/>
      <c r="C17" s="4"/>
    </row>
    <row r="18" spans="1:3" x14ac:dyDescent="0.25">
      <c r="A18" s="11" t="s">
        <v>15</v>
      </c>
      <c r="B18" s="4"/>
      <c r="C18" s="4"/>
    </row>
    <row r="19" spans="1:3" x14ac:dyDescent="0.25">
      <c r="A19" s="3" t="s">
        <v>16</v>
      </c>
      <c r="B19" s="12"/>
      <c r="C19" s="4"/>
    </row>
    <row r="20" spans="1:3" x14ac:dyDescent="0.25">
      <c r="A20" s="4" t="s">
        <v>34</v>
      </c>
      <c r="B20" s="4">
        <v>3.09</v>
      </c>
      <c r="C20" s="4"/>
    </row>
    <row r="21" spans="1:3" x14ac:dyDescent="0.25">
      <c r="A21" s="4" t="s">
        <v>17</v>
      </c>
      <c r="B21" s="13">
        <f>B4/SQRT(B3*9.81)</f>
        <v>9.4419845379222824</v>
      </c>
      <c r="C21" s="4"/>
    </row>
    <row r="22" spans="1:3" ht="18" x14ac:dyDescent="0.35">
      <c r="A22" s="4" t="s">
        <v>38</v>
      </c>
      <c r="B22" s="7">
        <v>2</v>
      </c>
      <c r="C22" s="4"/>
    </row>
    <row r="23" spans="1:3" x14ac:dyDescent="0.25">
      <c r="A23" s="4" t="s">
        <v>19</v>
      </c>
      <c r="B23" s="13">
        <f>0.5*(B5*B9+2*B9)-(B3*B9+2*B10)</f>
        <v>93.252949999999998</v>
      </c>
      <c r="C23" s="4"/>
    </row>
    <row r="24" spans="1:3" x14ac:dyDescent="0.25">
      <c r="A24" s="4" t="s">
        <v>20</v>
      </c>
      <c r="B24" s="13">
        <f>0.5*(B6*B9+2*B9)-(2*B10)</f>
        <v>-6.759999999999998</v>
      </c>
      <c r="C24" s="4"/>
    </row>
    <row r="25" spans="1:3" x14ac:dyDescent="0.25">
      <c r="A25" s="4" t="s">
        <v>21</v>
      </c>
      <c r="B25" s="13">
        <f>0.5*(B5*B9+2*B9)-(B6*B9+2*B10)</f>
        <v>58.231250000000003</v>
      </c>
      <c r="C25" s="4"/>
    </row>
    <row r="26" spans="1:3" x14ac:dyDescent="0.25">
      <c r="A26" s="4" t="s">
        <v>22</v>
      </c>
      <c r="B26" s="14">
        <f>ABS(MIN(B23:B25))</f>
        <v>6.759999999999998</v>
      </c>
      <c r="C26" s="4"/>
    </row>
    <row r="27" spans="1:3" x14ac:dyDescent="0.25">
      <c r="A27" s="4" t="s">
        <v>24</v>
      </c>
      <c r="B27" s="4">
        <f>B5</f>
        <v>31.25</v>
      </c>
      <c r="C27" s="4"/>
    </row>
    <row r="28" spans="1:3" x14ac:dyDescent="0.25">
      <c r="A28" s="4" t="s">
        <v>23</v>
      </c>
      <c r="B28" s="15">
        <f>B27-B3</f>
        <v>28.82</v>
      </c>
      <c r="C28" s="4"/>
    </row>
    <row r="29" spans="1:3" x14ac:dyDescent="0.25">
      <c r="A29" s="4" t="s">
        <v>26</v>
      </c>
      <c r="B29" s="4"/>
      <c r="C29" s="4"/>
    </row>
    <row r="30" spans="1:3" x14ac:dyDescent="0.25">
      <c r="A30" s="4" t="s">
        <v>25</v>
      </c>
      <c r="B30" s="4">
        <v>0.76</v>
      </c>
      <c r="C30" s="4" t="s">
        <v>29</v>
      </c>
    </row>
    <row r="31" spans="1:3" x14ac:dyDescent="0.25">
      <c r="A31" s="4" t="s">
        <v>28</v>
      </c>
      <c r="B31" s="4"/>
      <c r="C31" s="4"/>
    </row>
    <row r="32" spans="1:3" x14ac:dyDescent="0.25">
      <c r="A32" s="4" t="s">
        <v>27</v>
      </c>
      <c r="B32" s="4">
        <v>0.91</v>
      </c>
      <c r="C32" s="4" t="s">
        <v>29</v>
      </c>
    </row>
    <row r="33" spans="1:3" x14ac:dyDescent="0.25">
      <c r="A33" s="4" t="s">
        <v>33</v>
      </c>
      <c r="B33" s="9">
        <f>B20*0.052*B30*B32*0.5*1*B4^2</f>
        <v>118.08334926024001</v>
      </c>
      <c r="C33" s="4"/>
    </row>
    <row r="34" spans="1:3" x14ac:dyDescent="0.25">
      <c r="A34" s="4" t="s">
        <v>35</v>
      </c>
      <c r="B34" s="16">
        <v>25</v>
      </c>
      <c r="C34" s="4"/>
    </row>
    <row r="35" spans="1:3" ht="17.25" x14ac:dyDescent="0.25">
      <c r="A35" s="4" t="s">
        <v>36</v>
      </c>
      <c r="B35" s="17">
        <f>3.142*(B34/1000)^2/4</f>
        <v>4.9093750000000005E-4</v>
      </c>
      <c r="C35" s="4"/>
    </row>
    <row r="36" spans="1:3" x14ac:dyDescent="0.25">
      <c r="A36" s="4" t="s">
        <v>37</v>
      </c>
      <c r="B36" s="18">
        <f>B33/(B35*B10*10000)</f>
        <v>1.045766245904763</v>
      </c>
      <c r="C36" s="4"/>
    </row>
    <row r="37" spans="1:3" x14ac:dyDescent="0.25">
      <c r="A37" s="4" t="s">
        <v>39</v>
      </c>
      <c r="B37" s="4">
        <v>1</v>
      </c>
      <c r="C37" s="4"/>
    </row>
    <row r="38" spans="1:3" x14ac:dyDescent="0.25">
      <c r="A38" s="4" t="s">
        <v>42</v>
      </c>
      <c r="B38" s="4">
        <f>SQRT(1/B37)</f>
        <v>1</v>
      </c>
      <c r="C38" s="4"/>
    </row>
    <row r="39" spans="1:3" x14ac:dyDescent="0.25">
      <c r="A39" s="4" t="s">
        <v>44</v>
      </c>
      <c r="B39" s="16">
        <v>40</v>
      </c>
      <c r="C39" s="4"/>
    </row>
    <row r="40" spans="1:3" x14ac:dyDescent="0.25">
      <c r="A40" s="4" t="s">
        <v>43</v>
      </c>
      <c r="B40" s="4"/>
      <c r="C40" s="4"/>
    </row>
    <row r="41" spans="1:3" x14ac:dyDescent="0.25">
      <c r="A41" s="4" t="s">
        <v>40</v>
      </c>
      <c r="B41" s="9">
        <f>B33/B37</f>
        <v>118.08334926024001</v>
      </c>
      <c r="C41" s="4"/>
    </row>
    <row r="42" spans="1:3" x14ac:dyDescent="0.25">
      <c r="A42" s="4" t="s">
        <v>41</v>
      </c>
      <c r="B42" s="7">
        <f>B41/(3.14*B34/1000*B12)</f>
        <v>2.5070774789859875</v>
      </c>
      <c r="C42" s="4"/>
    </row>
    <row r="43" spans="1:3" x14ac:dyDescent="0.25">
      <c r="A43" s="4" t="s">
        <v>45</v>
      </c>
      <c r="B43" s="7">
        <f>B41/(3.14*B39/1000*B13)</f>
        <v>2.3503851365493631</v>
      </c>
      <c r="C43" s="4"/>
    </row>
    <row r="44" spans="1:3" x14ac:dyDescent="0.25">
      <c r="A44" s="4" t="s">
        <v>46</v>
      </c>
      <c r="B44" s="5">
        <f>B38/2*1/0.4142</f>
        <v>1.2071463061323031</v>
      </c>
      <c r="C44" s="4"/>
    </row>
    <row r="45" spans="1:3" ht="18" x14ac:dyDescent="0.35">
      <c r="A45" s="4" t="s">
        <v>47</v>
      </c>
      <c r="B45" s="19">
        <f>3.142/4*(2*B44*0.4142)^2*B44/3*B11</f>
        <v>4.4249959761789777</v>
      </c>
      <c r="C45" s="4"/>
    </row>
    <row r="46" spans="1:3" ht="18.75" x14ac:dyDescent="0.35">
      <c r="A46" s="4" t="s">
        <v>48</v>
      </c>
      <c r="B46" s="7">
        <f>CEILING((B33-2*B10-B45)/(B38^2*B11),0.1)</f>
        <v>4.9000000000000004</v>
      </c>
      <c r="C46" s="4"/>
    </row>
    <row r="47" spans="1:3" x14ac:dyDescent="0.25">
      <c r="A47" s="4" t="s">
        <v>49</v>
      </c>
      <c r="B47" s="7">
        <f>B44+B46</f>
        <v>6.1071463061323037</v>
      </c>
      <c r="C47" s="4"/>
    </row>
  </sheetData>
  <pageMargins left="0.7" right="0.7" top="0.75" bottom="0.75" header="0.3" footer="0.3"/>
  <pageSetup scale="96" orientation="portrait" horizontalDpi="1200" verticalDpi="1200" r:id="rId1"/>
  <ignoredErrors>
    <ignoredError sqref="B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Abera</dc:creator>
  <cp:lastModifiedBy>Abera</cp:lastModifiedBy>
  <dcterms:created xsi:type="dcterms:W3CDTF">2016-12-26T11:30:27Z</dcterms:created>
  <dcterms:modified xsi:type="dcterms:W3CDTF">2017-02-13T18:26:32Z</dcterms:modified>
</cp:coreProperties>
</file>