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era's Files\Technical Manual Preparation\0.GIRDC Guideline-Manual Materaials\From Abera\"/>
    </mc:Choice>
  </mc:AlternateContent>
  <bookViews>
    <workbookView xWindow="9600" yWindow="-15" windowWidth="9645" windowHeight="11325" activeTab="1"/>
  </bookViews>
  <sheets>
    <sheet name="Design" sheetId="1" r:id="rId1"/>
    <sheet name="TOS  BoQ for single drop" sheetId="5" r:id="rId2"/>
    <sheet name="BoQ -all drops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2">'BoQ -all drops'!$A$1:$BK$46</definedName>
    <definedName name="_xlnm.Print_Area" localSheetId="0">Design!$A$1:$BL$59</definedName>
  </definedNames>
  <calcPr calcId="152511"/>
</workbook>
</file>

<file path=xl/calcChain.xml><?xml version="1.0" encoding="utf-8"?>
<calcChain xmlns="http://schemas.openxmlformats.org/spreadsheetml/2006/main">
  <c r="AA9" i="5" l="1"/>
  <c r="AA10" i="5"/>
  <c r="T29" i="5"/>
  <c r="Y10" i="5"/>
  <c r="Y9" i="5"/>
  <c r="W9" i="5"/>
  <c r="X9" i="5"/>
  <c r="W10" i="5"/>
  <c r="X10" i="5"/>
  <c r="V10" i="5"/>
  <c r="V9" i="5"/>
  <c r="T34" i="5"/>
  <c r="S36" i="5"/>
  <c r="T36" i="5" s="1"/>
  <c r="Q36" i="5"/>
  <c r="T35" i="5"/>
  <c r="S35" i="5"/>
  <c r="Q35" i="5"/>
  <c r="T33" i="5"/>
  <c r="S33" i="5"/>
  <c r="Q33" i="5"/>
  <c r="S32" i="5"/>
  <c r="Q32" i="5"/>
  <c r="Q31" i="5"/>
  <c r="T31" i="5"/>
  <c r="T32" i="5"/>
  <c r="S31" i="5"/>
  <c r="T30" i="5"/>
  <c r="S30" i="5"/>
  <c r="Q30" i="5"/>
  <c r="S25" i="5" l="1"/>
  <c r="S23" i="5"/>
  <c r="Q23" i="5"/>
  <c r="Q22" i="5"/>
  <c r="R18" i="5"/>
  <c r="S10" i="5"/>
  <c r="H23" i="5"/>
  <c r="R10" i="5"/>
  <c r="R15" i="5" s="1"/>
  <c r="R16" i="5" s="1"/>
  <c r="R9" i="5"/>
  <c r="K21" i="5"/>
  <c r="E22" i="5"/>
  <c r="S22" i="5" s="1"/>
  <c r="R6" i="5"/>
  <c r="R12" i="5" s="1"/>
  <c r="R25" i="5" s="1"/>
  <c r="R27" i="5" s="1"/>
  <c r="G4" i="4"/>
  <c r="D9" i="5"/>
  <c r="D6" i="5" s="1"/>
  <c r="G7" i="5"/>
  <c r="E13" i="5"/>
  <c r="D8" i="5"/>
  <c r="Q25" i="5" s="1"/>
  <c r="I12" i="5"/>
  <c r="D12" i="5"/>
  <c r="H20" i="5"/>
  <c r="F19" i="5"/>
  <c r="J23" i="5"/>
  <c r="R8" i="5" s="1"/>
  <c r="R14" i="5" s="1"/>
  <c r="R26" i="5" s="1"/>
  <c r="R28" i="5" s="1"/>
  <c r="D23" i="5"/>
  <c r="G23" i="5"/>
  <c r="G11" i="5" s="1"/>
  <c r="C18" i="5"/>
  <c r="Q27" i="5" l="1"/>
  <c r="K19" i="5"/>
  <c r="I8" i="5"/>
  <c r="E12" i="5"/>
  <c r="E3" i="5" s="1"/>
  <c r="H13" i="5"/>
  <c r="R7" i="5" s="1"/>
  <c r="R13" i="5" s="1"/>
  <c r="R22" i="5" s="1"/>
  <c r="J9" i="5"/>
  <c r="Q28" i="5" s="1"/>
  <c r="I19" i="5"/>
  <c r="S9" i="5"/>
  <c r="R19" i="5"/>
  <c r="R20" i="5"/>
  <c r="R21" i="5" s="1"/>
  <c r="T25" i="5"/>
  <c r="B4" i="5"/>
  <c r="B11" i="5" s="1"/>
  <c r="S19" i="5"/>
  <c r="S6" i="5"/>
  <c r="S12" i="5" s="1"/>
  <c r="S26" i="5"/>
  <c r="S27" i="5" s="1"/>
  <c r="S28" i="5" s="1"/>
  <c r="T28" i="5" s="1"/>
  <c r="T27" i="5"/>
  <c r="T22" i="5" l="1"/>
  <c r="R23" i="5"/>
  <c r="T23" i="5" s="1"/>
  <c r="R4" i="5"/>
  <c r="T4" i="5" s="1"/>
  <c r="Y4" i="5" s="1"/>
  <c r="AA4" i="5" s="1"/>
  <c r="Q6" i="5"/>
  <c r="Q4" i="5"/>
  <c r="Q9" i="5" s="1"/>
  <c r="Q12" i="5"/>
  <c r="T12" i="5" s="1"/>
  <c r="E2" i="5"/>
  <c r="S8" i="5"/>
  <c r="S14" i="5" s="1"/>
  <c r="Q19" i="5"/>
  <c r="T19" i="5" s="1"/>
  <c r="S20" i="5"/>
  <c r="H2" i="5" l="1"/>
  <c r="G6" i="5"/>
  <c r="Q8" i="5"/>
  <c r="T6" i="5"/>
  <c r="T9" i="5"/>
  <c r="Q10" i="5"/>
  <c r="BH5" i="4"/>
  <c r="BI5" i="4"/>
  <c r="BJ5" i="4"/>
  <c r="BK5" i="4"/>
  <c r="BE5" i="4"/>
  <c r="BF5" i="4"/>
  <c r="BG5" i="4"/>
  <c r="BD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G5" i="4"/>
  <c r="AU2" i="4"/>
  <c r="G2" i="4"/>
  <c r="T8" i="5" l="1"/>
  <c r="Q14" i="5"/>
  <c r="T14" i="5" s="1"/>
  <c r="Q20" i="5"/>
  <c r="T20" i="5" s="1"/>
  <c r="Q7" i="5"/>
  <c r="G21" i="5"/>
  <c r="E4" i="5"/>
  <c r="Q18" i="5"/>
  <c r="Q26" i="5"/>
  <c r="T26" i="5" s="1"/>
  <c r="T24" i="5" s="1"/>
  <c r="Y8" i="5" s="1"/>
  <c r="AA8" i="5" s="1"/>
  <c r="T10" i="5"/>
  <c r="E20" i="1"/>
  <c r="E19" i="1"/>
  <c r="E48" i="1" s="1"/>
  <c r="E13" i="1"/>
  <c r="E36" i="1" s="1"/>
  <c r="E12" i="1"/>
  <c r="E9" i="1"/>
  <c r="E8" i="1"/>
  <c r="E7" i="1"/>
  <c r="E6" i="1"/>
  <c r="E5" i="1"/>
  <c r="E57" i="1" s="1"/>
  <c r="E4" i="1"/>
  <c r="E18" i="1" s="1"/>
  <c r="E3" i="1"/>
  <c r="E2" i="1"/>
  <c r="E46" i="1" s="1"/>
  <c r="G3" i="4" s="1"/>
  <c r="E58" i="1"/>
  <c r="E54" i="1"/>
  <c r="E53" i="1"/>
  <c r="E51" i="1"/>
  <c r="G12" i="4" s="1"/>
  <c r="E50" i="1"/>
  <c r="G13" i="4" s="1"/>
  <c r="E45" i="1"/>
  <c r="E27" i="1"/>
  <c r="E15" i="1"/>
  <c r="E14" i="1"/>
  <c r="E55" i="1"/>
  <c r="T18" i="5" l="1"/>
  <c r="H4" i="5"/>
  <c r="Q15" i="5"/>
  <c r="S7" i="5"/>
  <c r="S13" i="5" s="1"/>
  <c r="S21" i="5"/>
  <c r="S18" i="5"/>
  <c r="S15" i="5"/>
  <c r="S16" i="5"/>
  <c r="Q13" i="5"/>
  <c r="C17" i="4"/>
  <c r="G16" i="4"/>
  <c r="E16" i="1"/>
  <c r="E40" i="1"/>
  <c r="E34" i="1"/>
  <c r="E17" i="1"/>
  <c r="E22" i="1"/>
  <c r="E10" i="1"/>
  <c r="E52" i="1"/>
  <c r="E23" i="1"/>
  <c r="E59" i="1" s="1"/>
  <c r="E39" i="1"/>
  <c r="E47" i="1"/>
  <c r="E11" i="1"/>
  <c r="G53" i="1"/>
  <c r="I16" i="4" s="1"/>
  <c r="H53" i="1"/>
  <c r="I53" i="1"/>
  <c r="K16" i="4" s="1"/>
  <c r="J53" i="1"/>
  <c r="L16" i="4" s="1"/>
  <c r="K53" i="1"/>
  <c r="M16" i="4" s="1"/>
  <c r="L53" i="1"/>
  <c r="M53" i="1"/>
  <c r="O16" i="4" s="1"/>
  <c r="N53" i="1"/>
  <c r="P16" i="4" s="1"/>
  <c r="O53" i="1"/>
  <c r="Q16" i="4" s="1"/>
  <c r="P53" i="1"/>
  <c r="Q53" i="1"/>
  <c r="S16" i="4" s="1"/>
  <c r="R53" i="1"/>
  <c r="T16" i="4" s="1"/>
  <c r="S53" i="1"/>
  <c r="U16" i="4" s="1"/>
  <c r="T53" i="1"/>
  <c r="U53" i="1"/>
  <c r="W16" i="4" s="1"/>
  <c r="V53" i="1"/>
  <c r="X16" i="4" s="1"/>
  <c r="W53" i="1"/>
  <c r="Y16" i="4" s="1"/>
  <c r="X53" i="1"/>
  <c r="Y53" i="1"/>
  <c r="AA16" i="4" s="1"/>
  <c r="Z53" i="1"/>
  <c r="AB16" i="4" s="1"/>
  <c r="AA53" i="1"/>
  <c r="AC16" i="4" s="1"/>
  <c r="AB53" i="1"/>
  <c r="AC53" i="1"/>
  <c r="AE16" i="4" s="1"/>
  <c r="AD53" i="1"/>
  <c r="AF16" i="4" s="1"/>
  <c r="AE53" i="1"/>
  <c r="AG16" i="4" s="1"/>
  <c r="AF53" i="1"/>
  <c r="AG53" i="1"/>
  <c r="AI16" i="4" s="1"/>
  <c r="AH53" i="1"/>
  <c r="AJ16" i="4" s="1"/>
  <c r="AI53" i="1"/>
  <c r="AK16" i="4" s="1"/>
  <c r="AJ53" i="1"/>
  <c r="AK53" i="1"/>
  <c r="AM16" i="4" s="1"/>
  <c r="AL53" i="1"/>
  <c r="AN16" i="4" s="1"/>
  <c r="AM53" i="1"/>
  <c r="AO16" i="4" s="1"/>
  <c r="AN53" i="1"/>
  <c r="AO53" i="1"/>
  <c r="AQ16" i="4" s="1"/>
  <c r="AP53" i="1"/>
  <c r="AR16" i="4" s="1"/>
  <c r="AQ53" i="1"/>
  <c r="AS16" i="4" s="1"/>
  <c r="AR53" i="1"/>
  <c r="AS53" i="1"/>
  <c r="AU16" i="4" s="1"/>
  <c r="AT53" i="1"/>
  <c r="AV16" i="4" s="1"/>
  <c r="AU53" i="1"/>
  <c r="AW16" i="4" s="1"/>
  <c r="AV53" i="1"/>
  <c r="AW53" i="1"/>
  <c r="AY16" i="4" s="1"/>
  <c r="AX53" i="1"/>
  <c r="AZ16" i="4" s="1"/>
  <c r="AY53" i="1"/>
  <c r="BA16" i="4" s="1"/>
  <c r="AZ53" i="1"/>
  <c r="BA53" i="1"/>
  <c r="BC16" i="4" s="1"/>
  <c r="BB53" i="1"/>
  <c r="BD16" i="4" s="1"/>
  <c r="BC53" i="1"/>
  <c r="BE16" i="4" s="1"/>
  <c r="BD53" i="1"/>
  <c r="BE53" i="1"/>
  <c r="BG16" i="4" s="1"/>
  <c r="BF53" i="1"/>
  <c r="BH16" i="4" s="1"/>
  <c r="BG53" i="1"/>
  <c r="BI16" i="4" s="1"/>
  <c r="BH53" i="1"/>
  <c r="BI53" i="1"/>
  <c r="BK16" i="4" s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F53" i="1"/>
  <c r="F54" i="1"/>
  <c r="Q21" i="5" l="1"/>
  <c r="T21" i="5" s="1"/>
  <c r="T13" i="5"/>
  <c r="T17" i="5"/>
  <c r="Y7" i="5" s="1"/>
  <c r="AA7" i="5" s="1"/>
  <c r="Q16" i="5"/>
  <c r="T16" i="5" s="1"/>
  <c r="T15" i="5"/>
  <c r="T7" i="5"/>
  <c r="T5" i="5" s="1"/>
  <c r="Y5" i="5" s="1"/>
  <c r="AA5" i="5" s="1"/>
  <c r="H16" i="4"/>
  <c r="BJ16" i="4"/>
  <c r="BF16" i="4"/>
  <c r="BB16" i="4"/>
  <c r="AX16" i="4"/>
  <c r="AT16" i="4"/>
  <c r="AP16" i="4"/>
  <c r="AL16" i="4"/>
  <c r="AH16" i="4"/>
  <c r="AD16" i="4"/>
  <c r="Z16" i="4"/>
  <c r="V16" i="4"/>
  <c r="R16" i="4"/>
  <c r="N16" i="4"/>
  <c r="J16" i="4"/>
  <c r="G25" i="4"/>
  <c r="E49" i="1"/>
  <c r="G6" i="4"/>
  <c r="G14" i="4"/>
  <c r="G15" i="4" s="1"/>
  <c r="G18" i="4"/>
  <c r="G10" i="4"/>
  <c r="E24" i="1"/>
  <c r="E25" i="1" s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F45" i="1"/>
  <c r="G50" i="1"/>
  <c r="I13" i="4" s="1"/>
  <c r="H50" i="1"/>
  <c r="J13" i="4" s="1"/>
  <c r="I50" i="1"/>
  <c r="K13" i="4" s="1"/>
  <c r="J50" i="1"/>
  <c r="L13" i="4" s="1"/>
  <c r="K50" i="1"/>
  <c r="M13" i="4" s="1"/>
  <c r="L50" i="1"/>
  <c r="N13" i="4" s="1"/>
  <c r="M50" i="1"/>
  <c r="O13" i="4" s="1"/>
  <c r="N50" i="1"/>
  <c r="P13" i="4" s="1"/>
  <c r="O50" i="1"/>
  <c r="Q13" i="4" s="1"/>
  <c r="P50" i="1"/>
  <c r="R13" i="4" s="1"/>
  <c r="Q50" i="1"/>
  <c r="S13" i="4" s="1"/>
  <c r="R50" i="1"/>
  <c r="T13" i="4" s="1"/>
  <c r="S50" i="1"/>
  <c r="U13" i="4" s="1"/>
  <c r="T50" i="1"/>
  <c r="V13" i="4" s="1"/>
  <c r="U50" i="1"/>
  <c r="W13" i="4" s="1"/>
  <c r="V50" i="1"/>
  <c r="X13" i="4" s="1"/>
  <c r="W50" i="1"/>
  <c r="Y13" i="4" s="1"/>
  <c r="X50" i="1"/>
  <c r="Z13" i="4" s="1"/>
  <c r="Y50" i="1"/>
  <c r="AA13" i="4" s="1"/>
  <c r="Z50" i="1"/>
  <c r="AB13" i="4" s="1"/>
  <c r="AA50" i="1"/>
  <c r="AC13" i="4" s="1"/>
  <c r="AB50" i="1"/>
  <c r="AD13" i="4" s="1"/>
  <c r="AC50" i="1"/>
  <c r="AE13" i="4" s="1"/>
  <c r="AD50" i="1"/>
  <c r="AF13" i="4" s="1"/>
  <c r="AE50" i="1"/>
  <c r="AG13" i="4" s="1"/>
  <c r="AF50" i="1"/>
  <c r="AH13" i="4" s="1"/>
  <c r="AG50" i="1"/>
  <c r="AI13" i="4" s="1"/>
  <c r="AH50" i="1"/>
  <c r="AJ13" i="4" s="1"/>
  <c r="AI50" i="1"/>
  <c r="AK13" i="4" s="1"/>
  <c r="AJ50" i="1"/>
  <c r="AL13" i="4" s="1"/>
  <c r="AK50" i="1"/>
  <c r="AM13" i="4" s="1"/>
  <c r="AL50" i="1"/>
  <c r="AN13" i="4" s="1"/>
  <c r="AM50" i="1"/>
  <c r="AO13" i="4" s="1"/>
  <c r="AN50" i="1"/>
  <c r="AP13" i="4" s="1"/>
  <c r="AO50" i="1"/>
  <c r="AQ13" i="4" s="1"/>
  <c r="AP50" i="1"/>
  <c r="AR13" i="4" s="1"/>
  <c r="AQ50" i="1"/>
  <c r="AS13" i="4" s="1"/>
  <c r="AR50" i="1"/>
  <c r="AT13" i="4" s="1"/>
  <c r="AS50" i="1"/>
  <c r="AU13" i="4" s="1"/>
  <c r="AT50" i="1"/>
  <c r="AV13" i="4" s="1"/>
  <c r="AU50" i="1"/>
  <c r="AW13" i="4" s="1"/>
  <c r="AV50" i="1"/>
  <c r="AX13" i="4" s="1"/>
  <c r="AW50" i="1"/>
  <c r="AY13" i="4" s="1"/>
  <c r="AX50" i="1"/>
  <c r="AZ13" i="4" s="1"/>
  <c r="AY50" i="1"/>
  <c r="BA13" i="4" s="1"/>
  <c r="AZ50" i="1"/>
  <c r="BB13" i="4" s="1"/>
  <c r="BA50" i="1"/>
  <c r="BC13" i="4" s="1"/>
  <c r="BB50" i="1"/>
  <c r="BD13" i="4" s="1"/>
  <c r="BC50" i="1"/>
  <c r="BE13" i="4" s="1"/>
  <c r="BD50" i="1"/>
  <c r="BF13" i="4" s="1"/>
  <c r="BE50" i="1"/>
  <c r="BG13" i="4" s="1"/>
  <c r="BF50" i="1"/>
  <c r="BH13" i="4" s="1"/>
  <c r="BG50" i="1"/>
  <c r="BI13" i="4" s="1"/>
  <c r="BH50" i="1"/>
  <c r="BJ13" i="4" s="1"/>
  <c r="BI50" i="1"/>
  <c r="BK13" i="4" s="1"/>
  <c r="G51" i="1"/>
  <c r="I12" i="4" s="1"/>
  <c r="H51" i="1"/>
  <c r="J12" i="4" s="1"/>
  <c r="I51" i="1"/>
  <c r="K12" i="4" s="1"/>
  <c r="J51" i="1"/>
  <c r="L12" i="4" s="1"/>
  <c r="K51" i="1"/>
  <c r="M12" i="4" s="1"/>
  <c r="L51" i="1"/>
  <c r="N12" i="4" s="1"/>
  <c r="M51" i="1"/>
  <c r="O12" i="4" s="1"/>
  <c r="N51" i="1"/>
  <c r="P12" i="4" s="1"/>
  <c r="O51" i="1"/>
  <c r="Q12" i="4" s="1"/>
  <c r="P51" i="1"/>
  <c r="R12" i="4" s="1"/>
  <c r="Q51" i="1"/>
  <c r="S12" i="4" s="1"/>
  <c r="R51" i="1"/>
  <c r="T12" i="4" s="1"/>
  <c r="S51" i="1"/>
  <c r="U12" i="4" s="1"/>
  <c r="T51" i="1"/>
  <c r="V12" i="4" s="1"/>
  <c r="U51" i="1"/>
  <c r="W12" i="4" s="1"/>
  <c r="V51" i="1"/>
  <c r="X12" i="4" s="1"/>
  <c r="W51" i="1"/>
  <c r="Y12" i="4" s="1"/>
  <c r="X51" i="1"/>
  <c r="Z12" i="4" s="1"/>
  <c r="Y51" i="1"/>
  <c r="AA12" i="4" s="1"/>
  <c r="Z51" i="1"/>
  <c r="AB12" i="4" s="1"/>
  <c r="AA51" i="1"/>
  <c r="AC12" i="4" s="1"/>
  <c r="AB51" i="1"/>
  <c r="AD12" i="4" s="1"/>
  <c r="AC51" i="1"/>
  <c r="AE12" i="4" s="1"/>
  <c r="AD51" i="1"/>
  <c r="AF12" i="4" s="1"/>
  <c r="AE51" i="1"/>
  <c r="AG12" i="4" s="1"/>
  <c r="AF51" i="1"/>
  <c r="AH12" i="4" s="1"/>
  <c r="AG51" i="1"/>
  <c r="AI12" i="4" s="1"/>
  <c r="AH51" i="1"/>
  <c r="AJ12" i="4" s="1"/>
  <c r="AI51" i="1"/>
  <c r="AK12" i="4" s="1"/>
  <c r="AJ51" i="1"/>
  <c r="AL12" i="4" s="1"/>
  <c r="AK51" i="1"/>
  <c r="AM12" i="4" s="1"/>
  <c r="AL51" i="1"/>
  <c r="AN12" i="4" s="1"/>
  <c r="AM51" i="1"/>
  <c r="AO12" i="4" s="1"/>
  <c r="AN51" i="1"/>
  <c r="AP12" i="4" s="1"/>
  <c r="AO51" i="1"/>
  <c r="AQ12" i="4" s="1"/>
  <c r="AP51" i="1"/>
  <c r="AR12" i="4" s="1"/>
  <c r="AQ51" i="1"/>
  <c r="AS12" i="4" s="1"/>
  <c r="AR51" i="1"/>
  <c r="AT12" i="4" s="1"/>
  <c r="AS51" i="1"/>
  <c r="AU12" i="4" s="1"/>
  <c r="AT51" i="1"/>
  <c r="AV12" i="4" s="1"/>
  <c r="AU51" i="1"/>
  <c r="AW12" i="4" s="1"/>
  <c r="AV51" i="1"/>
  <c r="AX12" i="4" s="1"/>
  <c r="AW51" i="1"/>
  <c r="AY12" i="4" s="1"/>
  <c r="AX51" i="1"/>
  <c r="AZ12" i="4" s="1"/>
  <c r="AY51" i="1"/>
  <c r="BA12" i="4" s="1"/>
  <c r="AZ51" i="1"/>
  <c r="BB12" i="4" s="1"/>
  <c r="BA51" i="1"/>
  <c r="BC12" i="4" s="1"/>
  <c r="BB51" i="1"/>
  <c r="BD12" i="4" s="1"/>
  <c r="BC51" i="1"/>
  <c r="BE12" i="4" s="1"/>
  <c r="BD51" i="1"/>
  <c r="BF12" i="4" s="1"/>
  <c r="BE51" i="1"/>
  <c r="BG12" i="4" s="1"/>
  <c r="BF51" i="1"/>
  <c r="BH12" i="4" s="1"/>
  <c r="BG51" i="1"/>
  <c r="BI12" i="4" s="1"/>
  <c r="BH51" i="1"/>
  <c r="BJ12" i="4" s="1"/>
  <c r="BI51" i="1"/>
  <c r="BK12" i="4" s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F58" i="1"/>
  <c r="F51" i="1"/>
  <c r="H12" i="4" s="1"/>
  <c r="F50" i="1"/>
  <c r="H13" i="4" s="1"/>
  <c r="T11" i="5" l="1"/>
  <c r="Y6" i="5" s="1"/>
  <c r="AA6" i="5" s="1"/>
  <c r="AA11" i="5" s="1"/>
  <c r="G28" i="4"/>
  <c r="G23" i="4"/>
  <c r="F23" i="1"/>
  <c r="G17" i="4"/>
  <c r="G19" i="4" s="1"/>
  <c r="G7" i="4"/>
  <c r="G8" i="4"/>
  <c r="G21" i="4"/>
  <c r="G34" i="4"/>
  <c r="E31" i="1"/>
  <c r="E29" i="1"/>
  <c r="BH20" i="1"/>
  <c r="BH19" i="1"/>
  <c r="BH23" i="1" s="1"/>
  <c r="BH13" i="1"/>
  <c r="BH12" i="1"/>
  <c r="BH8" i="1"/>
  <c r="BH9" i="1"/>
  <c r="BG8" i="1"/>
  <c r="BG9" i="1"/>
  <c r="BG7" i="1"/>
  <c r="BH7" i="1"/>
  <c r="BH6" i="1"/>
  <c r="BH5" i="1"/>
  <c r="BH57" i="1" s="1"/>
  <c r="BH4" i="1"/>
  <c r="BH55" i="1" s="1"/>
  <c r="BH3" i="1"/>
  <c r="BH27" i="1" s="1"/>
  <c r="BG2" i="1"/>
  <c r="BG46" i="1" s="1"/>
  <c r="BI3" i="4" s="1"/>
  <c r="BH2" i="1"/>
  <c r="BH46" i="1" s="1"/>
  <c r="BJ3" i="4" s="1"/>
  <c r="BH14" i="1"/>
  <c r="BH15" i="1"/>
  <c r="BG20" i="1"/>
  <c r="BG19" i="1"/>
  <c r="BG13" i="1"/>
  <c r="BG36" i="1" s="1"/>
  <c r="BG14" i="1"/>
  <c r="BG15" i="1"/>
  <c r="BG12" i="1"/>
  <c r="BG6" i="1"/>
  <c r="BG5" i="1"/>
  <c r="BG57" i="1" s="1"/>
  <c r="BG4" i="1"/>
  <c r="BG55" i="1" s="1"/>
  <c r="BG3" i="1"/>
  <c r="BG27" i="1" s="1"/>
  <c r="BI2" i="1"/>
  <c r="BI46" i="1" s="1"/>
  <c r="BK3" i="4" s="1"/>
  <c r="BI3" i="1"/>
  <c r="BI4" i="1"/>
  <c r="BI55" i="1" s="1"/>
  <c r="BI5" i="1"/>
  <c r="BI57" i="1" s="1"/>
  <c r="BI6" i="1"/>
  <c r="BI7" i="1"/>
  <c r="BI8" i="1"/>
  <c r="BI9" i="1"/>
  <c r="BI12" i="1"/>
  <c r="BI47" i="1" s="1"/>
  <c r="BI13" i="1"/>
  <c r="BI36" i="1" s="1"/>
  <c r="BI14" i="1"/>
  <c r="BI15" i="1"/>
  <c r="BI19" i="1"/>
  <c r="BI20" i="1"/>
  <c r="BH36" i="1"/>
  <c r="BG10" i="1" l="1"/>
  <c r="BI49" i="1"/>
  <c r="BK34" i="4" s="1"/>
  <c r="BK18" i="4"/>
  <c r="BK10" i="4"/>
  <c r="G11" i="4"/>
  <c r="C13" i="4"/>
  <c r="BI34" i="1"/>
  <c r="BI10" i="1"/>
  <c r="BI17" i="1"/>
  <c r="BG22" i="1"/>
  <c r="BG47" i="1"/>
  <c r="BH22" i="1"/>
  <c r="BH47" i="1"/>
  <c r="BI18" i="1"/>
  <c r="BI52" i="1" s="1"/>
  <c r="BK6" i="4" s="1"/>
  <c r="BI23" i="1"/>
  <c r="BI48" i="1"/>
  <c r="BG48" i="1"/>
  <c r="BH24" i="1"/>
  <c r="BH25" i="1" s="1"/>
  <c r="BH29" i="1" s="1"/>
  <c r="BH59" i="1"/>
  <c r="BI11" i="1"/>
  <c r="BI22" i="1"/>
  <c r="BH48" i="1"/>
  <c r="BI40" i="1"/>
  <c r="BH40" i="1"/>
  <c r="BI16" i="1"/>
  <c r="BG39" i="1"/>
  <c r="BH34" i="1"/>
  <c r="BG16" i="1"/>
  <c r="BG11" i="1"/>
  <c r="BH16" i="1"/>
  <c r="BH17" i="1"/>
  <c r="BG23" i="1"/>
  <c r="BG17" i="1"/>
  <c r="BH10" i="1"/>
  <c r="BH11" i="1"/>
  <c r="BH18" i="1"/>
  <c r="BH52" i="1" s="1"/>
  <c r="BG34" i="1"/>
  <c r="BG18" i="1"/>
  <c r="BG52" i="1" s="1"/>
  <c r="BI39" i="1"/>
  <c r="BG40" i="1"/>
  <c r="BH39" i="1"/>
  <c r="BI27" i="1"/>
  <c r="AT6" i="1"/>
  <c r="AT7" i="1"/>
  <c r="AV6" i="1"/>
  <c r="AV7" i="1"/>
  <c r="AW6" i="1"/>
  <c r="AW7" i="1"/>
  <c r="AX7" i="1"/>
  <c r="AZ6" i="1"/>
  <c r="W7" i="1"/>
  <c r="AA7" i="1"/>
  <c r="AC7" i="1"/>
  <c r="AF6" i="1"/>
  <c r="AJ6" i="1"/>
  <c r="AC20" i="1"/>
  <c r="AC19" i="1"/>
  <c r="AC48" i="1" s="1"/>
  <c r="AC13" i="1"/>
  <c r="AC12" i="1"/>
  <c r="AC47" i="1" s="1"/>
  <c r="AC9" i="1"/>
  <c r="AC8" i="1"/>
  <c r="AC6" i="1"/>
  <c r="AC5" i="1"/>
  <c r="AC57" i="1" s="1"/>
  <c r="AC4" i="1"/>
  <c r="AC55" i="1" s="1"/>
  <c r="AC3" i="1"/>
  <c r="AC2" i="1"/>
  <c r="AC46" i="1" s="1"/>
  <c r="AE3" i="4" s="1"/>
  <c r="AB20" i="1"/>
  <c r="AB19" i="1"/>
  <c r="AB48" i="1" s="1"/>
  <c r="AB13" i="1"/>
  <c r="AB12" i="1"/>
  <c r="AB47" i="1" s="1"/>
  <c r="AB9" i="1"/>
  <c r="AB8" i="1"/>
  <c r="AB7" i="1"/>
  <c r="AB6" i="1"/>
  <c r="AB5" i="1"/>
  <c r="AB57" i="1" s="1"/>
  <c r="AB4" i="1"/>
  <c r="AB55" i="1" s="1"/>
  <c r="AB3" i="1"/>
  <c r="AB2" i="1"/>
  <c r="AB46" i="1" s="1"/>
  <c r="AD3" i="4" s="1"/>
  <c r="AA9" i="1"/>
  <c r="AA8" i="1"/>
  <c r="AA6" i="1"/>
  <c r="AA5" i="1"/>
  <c r="AA57" i="1" s="1"/>
  <c r="AA4" i="1"/>
  <c r="AA55" i="1" s="1"/>
  <c r="AA3" i="1"/>
  <c r="AA20" i="1"/>
  <c r="AA19" i="1"/>
  <c r="AA48" i="1" s="1"/>
  <c r="AA13" i="1"/>
  <c r="AA12" i="1"/>
  <c r="AA47" i="1" s="1"/>
  <c r="AA2" i="1"/>
  <c r="AA46" i="1" s="1"/>
  <c r="AC3" i="4" s="1"/>
  <c r="W5" i="1"/>
  <c r="W57" i="1" s="1"/>
  <c r="W9" i="1"/>
  <c r="W13" i="1"/>
  <c r="W20" i="1"/>
  <c r="W19" i="1"/>
  <c r="W48" i="1" s="1"/>
  <c r="W12" i="1"/>
  <c r="W47" i="1" s="1"/>
  <c r="W8" i="1"/>
  <c r="W6" i="1"/>
  <c r="W4" i="1"/>
  <c r="W55" i="1" s="1"/>
  <c r="W3" i="1"/>
  <c r="W2" i="1"/>
  <c r="W46" i="1" s="1"/>
  <c r="Y3" i="4" s="1"/>
  <c r="AZ5" i="1"/>
  <c r="AZ57" i="1" s="1"/>
  <c r="AZ7" i="1"/>
  <c r="AZ9" i="1"/>
  <c r="AZ13" i="1"/>
  <c r="AZ36" i="1" s="1"/>
  <c r="AZ20" i="1"/>
  <c r="AZ19" i="1"/>
  <c r="AZ12" i="1"/>
  <c r="AZ8" i="1"/>
  <c r="AZ4" i="1"/>
  <c r="AZ55" i="1" s="1"/>
  <c r="AZ2" i="1"/>
  <c r="AZ46" i="1" s="1"/>
  <c r="BB3" i="4" s="1"/>
  <c r="AY5" i="1"/>
  <c r="AY57" i="1" s="1"/>
  <c r="AY7" i="1"/>
  <c r="AY9" i="1"/>
  <c r="AY13" i="1"/>
  <c r="AY20" i="1"/>
  <c r="AY19" i="1"/>
  <c r="AY12" i="1"/>
  <c r="AY47" i="1" s="1"/>
  <c r="AY8" i="1"/>
  <c r="AY6" i="1"/>
  <c r="AY4" i="1"/>
  <c r="AY55" i="1" s="1"/>
  <c r="AY2" i="1"/>
  <c r="AY46" i="1" s="1"/>
  <c r="BA3" i="4" s="1"/>
  <c r="AX5" i="1"/>
  <c r="AX57" i="1" s="1"/>
  <c r="AX9" i="1"/>
  <c r="AX13" i="1"/>
  <c r="AX36" i="1" s="1"/>
  <c r="AX20" i="1"/>
  <c r="AX19" i="1"/>
  <c r="AX12" i="1"/>
  <c r="AX8" i="1"/>
  <c r="AX6" i="1"/>
  <c r="AX4" i="1"/>
  <c r="AX55" i="1" s="1"/>
  <c r="AX2" i="1"/>
  <c r="AX46" i="1" s="1"/>
  <c r="AZ3" i="4" s="1"/>
  <c r="AX14" i="1"/>
  <c r="AY14" i="1"/>
  <c r="AZ14" i="1"/>
  <c r="AX15" i="1"/>
  <c r="AY15" i="1"/>
  <c r="AZ15" i="1"/>
  <c r="AW5" i="1"/>
  <c r="AW57" i="1" s="1"/>
  <c r="AW9" i="1"/>
  <c r="AW13" i="1"/>
  <c r="AW20" i="1"/>
  <c r="AW19" i="1"/>
  <c r="AW12" i="1"/>
  <c r="AW47" i="1" s="1"/>
  <c r="AW8" i="1"/>
  <c r="AW4" i="1"/>
  <c r="AW55" i="1" s="1"/>
  <c r="AW2" i="1"/>
  <c r="AW46" i="1" s="1"/>
  <c r="AY3" i="4" s="1"/>
  <c r="AV5" i="1"/>
  <c r="AV57" i="1" s="1"/>
  <c r="AV9" i="1"/>
  <c r="AV13" i="1"/>
  <c r="AV36" i="1" s="1"/>
  <c r="AV20" i="1"/>
  <c r="AV19" i="1"/>
  <c r="AV12" i="1"/>
  <c r="AV47" i="1" s="1"/>
  <c r="AV8" i="1"/>
  <c r="AV4" i="1"/>
  <c r="AV55" i="1" s="1"/>
  <c r="AV2" i="1"/>
  <c r="AV46" i="1" s="1"/>
  <c r="AX3" i="4" s="1"/>
  <c r="AU5" i="1"/>
  <c r="AU57" i="1" s="1"/>
  <c r="AU7" i="1"/>
  <c r="AU9" i="1"/>
  <c r="AU13" i="1"/>
  <c r="AU20" i="1"/>
  <c r="AU19" i="1"/>
  <c r="AU12" i="1"/>
  <c r="AU8" i="1"/>
  <c r="AU6" i="1"/>
  <c r="AU4" i="1"/>
  <c r="AU2" i="1"/>
  <c r="AU46" i="1" s="1"/>
  <c r="AW3" i="4" s="1"/>
  <c r="AT5" i="1"/>
  <c r="AT57" i="1" s="1"/>
  <c r="AT9" i="1"/>
  <c r="AT13" i="1"/>
  <c r="AT20" i="1"/>
  <c r="AT19" i="1"/>
  <c r="AT12" i="1"/>
  <c r="AT47" i="1" s="1"/>
  <c r="AT8" i="1"/>
  <c r="AT4" i="1"/>
  <c r="AT55" i="1" s="1"/>
  <c r="AT2" i="1"/>
  <c r="AT46" i="1" s="1"/>
  <c r="AV3" i="4" s="1"/>
  <c r="AT14" i="1"/>
  <c r="AU14" i="1"/>
  <c r="AV14" i="1"/>
  <c r="AW14" i="1"/>
  <c r="AT15" i="1"/>
  <c r="AU15" i="1"/>
  <c r="AV15" i="1"/>
  <c r="AW15" i="1"/>
  <c r="AT34" i="1"/>
  <c r="AS5" i="1"/>
  <c r="AS57" i="1" s="1"/>
  <c r="AS7" i="1"/>
  <c r="AS9" i="1"/>
  <c r="AS13" i="1"/>
  <c r="AS20" i="1"/>
  <c r="AS19" i="1"/>
  <c r="AS12" i="1"/>
  <c r="AS47" i="1" s="1"/>
  <c r="AS8" i="1"/>
  <c r="AS6" i="1"/>
  <c r="AS4" i="1"/>
  <c r="AS55" i="1" s="1"/>
  <c r="AS2" i="1"/>
  <c r="AS46" i="1" s="1"/>
  <c r="AU3" i="4" s="1"/>
  <c r="AR5" i="1"/>
  <c r="AR57" i="1" s="1"/>
  <c r="AR7" i="1"/>
  <c r="AR9" i="1"/>
  <c r="AR13" i="1"/>
  <c r="AR20" i="1"/>
  <c r="AR19" i="1"/>
  <c r="AR12" i="1"/>
  <c r="AR47" i="1" s="1"/>
  <c r="AR8" i="1"/>
  <c r="AR6" i="1"/>
  <c r="AR4" i="1"/>
  <c r="AR55" i="1" s="1"/>
  <c r="AR2" i="1"/>
  <c r="AR46" i="1" s="1"/>
  <c r="AT3" i="4" s="1"/>
  <c r="AQ5" i="1"/>
  <c r="AQ57" i="1" s="1"/>
  <c r="AQ7" i="1"/>
  <c r="AQ9" i="1"/>
  <c r="AQ13" i="1"/>
  <c r="AQ20" i="1"/>
  <c r="AQ19" i="1"/>
  <c r="AQ12" i="1"/>
  <c r="AQ47" i="1" s="1"/>
  <c r="AQ8" i="1"/>
  <c r="AQ6" i="1"/>
  <c r="AQ4" i="1"/>
  <c r="AQ55" i="1" s="1"/>
  <c r="AQ2" i="1"/>
  <c r="AQ46" i="1" s="1"/>
  <c r="AS3" i="4" s="1"/>
  <c r="AP5" i="1"/>
  <c r="AP57" i="1" s="1"/>
  <c r="AP7" i="1"/>
  <c r="AP9" i="1"/>
  <c r="AP13" i="1"/>
  <c r="AP20" i="1"/>
  <c r="AP19" i="1"/>
  <c r="AP12" i="1"/>
  <c r="AP47" i="1" s="1"/>
  <c r="AP8" i="1"/>
  <c r="AP6" i="1"/>
  <c r="AP4" i="1"/>
  <c r="AP55" i="1" s="1"/>
  <c r="AP2" i="1"/>
  <c r="AP46" i="1" s="1"/>
  <c r="AR3" i="4" s="1"/>
  <c r="AO5" i="1"/>
  <c r="AO57" i="1" s="1"/>
  <c r="AO7" i="1"/>
  <c r="AO9" i="1"/>
  <c r="AO13" i="1"/>
  <c r="AO36" i="1" s="1"/>
  <c r="AO20" i="1"/>
  <c r="AO19" i="1"/>
  <c r="AO12" i="1"/>
  <c r="AO47" i="1" s="1"/>
  <c r="AO8" i="1"/>
  <c r="AO6" i="1"/>
  <c r="AO4" i="1"/>
  <c r="AO55" i="1" s="1"/>
  <c r="AO2" i="1"/>
  <c r="AO46" i="1" s="1"/>
  <c r="AQ3" i="4" s="1"/>
  <c r="AN5" i="1"/>
  <c r="AN57" i="1" s="1"/>
  <c r="AN7" i="1"/>
  <c r="AN9" i="1"/>
  <c r="AN13" i="1"/>
  <c r="AN36" i="1" s="1"/>
  <c r="AN20" i="1"/>
  <c r="AN19" i="1"/>
  <c r="AN12" i="1"/>
  <c r="AN47" i="1" s="1"/>
  <c r="AN8" i="1"/>
  <c r="AN6" i="1"/>
  <c r="AN4" i="1"/>
  <c r="AN55" i="1" s="1"/>
  <c r="AN2" i="1"/>
  <c r="AN46" i="1" s="1"/>
  <c r="AP3" i="4" s="1"/>
  <c r="AM5" i="1"/>
  <c r="AM57" i="1" s="1"/>
  <c r="AM7" i="1"/>
  <c r="AM9" i="1"/>
  <c r="AM13" i="1"/>
  <c r="AM20" i="1"/>
  <c r="AM19" i="1"/>
  <c r="AM12" i="1"/>
  <c r="AM47" i="1" s="1"/>
  <c r="AM8" i="1"/>
  <c r="AM6" i="1"/>
  <c r="AM4" i="1"/>
  <c r="AM55" i="1" s="1"/>
  <c r="AM3" i="1"/>
  <c r="AM2" i="1"/>
  <c r="AM46" i="1" s="1"/>
  <c r="AO3" i="4" s="1"/>
  <c r="AL5" i="1"/>
  <c r="AL57" i="1" s="1"/>
  <c r="AL7" i="1"/>
  <c r="AL9" i="1"/>
  <c r="AL13" i="1"/>
  <c r="AL20" i="1"/>
  <c r="AL19" i="1"/>
  <c r="AL12" i="1"/>
  <c r="AL47" i="1" s="1"/>
  <c r="AL8" i="1"/>
  <c r="AL6" i="1"/>
  <c r="AL4" i="1"/>
  <c r="AL55" i="1" s="1"/>
  <c r="AL3" i="1"/>
  <c r="AL2" i="1"/>
  <c r="AL46" i="1" s="1"/>
  <c r="AN3" i="4" s="1"/>
  <c r="AK5" i="1"/>
  <c r="AK57" i="1" s="1"/>
  <c r="AK7" i="1"/>
  <c r="AK9" i="1"/>
  <c r="AK13" i="1"/>
  <c r="AK20" i="1"/>
  <c r="AK19" i="1"/>
  <c r="AK12" i="1"/>
  <c r="AK47" i="1" s="1"/>
  <c r="AK8" i="1"/>
  <c r="AK6" i="1"/>
  <c r="AK4" i="1"/>
  <c r="AK55" i="1" s="1"/>
  <c r="AK3" i="1"/>
  <c r="AK2" i="1"/>
  <c r="AK46" i="1" s="1"/>
  <c r="AM3" i="4" s="1"/>
  <c r="AJ5" i="1"/>
  <c r="AJ57" i="1" s="1"/>
  <c r="AJ7" i="1"/>
  <c r="AJ9" i="1"/>
  <c r="AJ13" i="1"/>
  <c r="AJ20" i="1"/>
  <c r="AJ19" i="1"/>
  <c r="AJ12" i="1"/>
  <c r="AJ47" i="1" s="1"/>
  <c r="AJ8" i="1"/>
  <c r="AJ4" i="1"/>
  <c r="AJ55" i="1" s="1"/>
  <c r="AJ3" i="1"/>
  <c r="AJ2" i="1"/>
  <c r="AJ46" i="1" s="1"/>
  <c r="AL3" i="4" s="1"/>
  <c r="AI5" i="1"/>
  <c r="AI57" i="1" s="1"/>
  <c r="AI7" i="1"/>
  <c r="AI9" i="1"/>
  <c r="AI13" i="1"/>
  <c r="AI20" i="1"/>
  <c r="AI19" i="1"/>
  <c r="AI12" i="1"/>
  <c r="AI47" i="1" s="1"/>
  <c r="AI8" i="1"/>
  <c r="AI6" i="1"/>
  <c r="AI4" i="1"/>
  <c r="AI55" i="1" s="1"/>
  <c r="AI3" i="1"/>
  <c r="AI2" i="1"/>
  <c r="AI46" i="1" s="1"/>
  <c r="AK3" i="4" s="1"/>
  <c r="AH5" i="1"/>
  <c r="AH57" i="1" s="1"/>
  <c r="AH7" i="1"/>
  <c r="AH9" i="1"/>
  <c r="AH13" i="1"/>
  <c r="AH20" i="1"/>
  <c r="AH19" i="1"/>
  <c r="AH12" i="1"/>
  <c r="AH47" i="1" s="1"/>
  <c r="AH8" i="1"/>
  <c r="AH6" i="1"/>
  <c r="AH4" i="1"/>
  <c r="AH55" i="1" s="1"/>
  <c r="AH3" i="1"/>
  <c r="AH2" i="1"/>
  <c r="AH46" i="1" s="1"/>
  <c r="AJ3" i="4" s="1"/>
  <c r="AG20" i="1"/>
  <c r="AG19" i="1"/>
  <c r="AG13" i="1"/>
  <c r="AG12" i="1"/>
  <c r="AG47" i="1" s="1"/>
  <c r="AG9" i="1"/>
  <c r="AG8" i="1"/>
  <c r="AG7" i="1"/>
  <c r="AG6" i="1"/>
  <c r="AG5" i="1"/>
  <c r="AG57" i="1" s="1"/>
  <c r="AG4" i="1"/>
  <c r="AG55" i="1" s="1"/>
  <c r="AG3" i="1"/>
  <c r="AG2" i="1"/>
  <c r="AG46" i="1" s="1"/>
  <c r="AI3" i="4" s="1"/>
  <c r="AF3" i="1"/>
  <c r="AF5" i="1"/>
  <c r="AF57" i="1" s="1"/>
  <c r="AF7" i="1"/>
  <c r="AF9" i="1"/>
  <c r="AF13" i="1"/>
  <c r="AF20" i="1"/>
  <c r="AF19" i="1"/>
  <c r="AF12" i="1"/>
  <c r="AF47" i="1" s="1"/>
  <c r="AF8" i="1"/>
  <c r="AF4" i="1"/>
  <c r="AF55" i="1" s="1"/>
  <c r="AF2" i="1"/>
  <c r="AF46" i="1" s="1"/>
  <c r="AH3" i="4" s="1"/>
  <c r="I13" i="1"/>
  <c r="I12" i="1"/>
  <c r="I47" i="1" s="1"/>
  <c r="I9" i="1"/>
  <c r="I8" i="1"/>
  <c r="I3" i="1"/>
  <c r="I2" i="1"/>
  <c r="I46" i="1" s="1"/>
  <c r="K3" i="4" s="1"/>
  <c r="J20" i="1"/>
  <c r="J19" i="1"/>
  <c r="J13" i="1"/>
  <c r="J36" i="1" s="1"/>
  <c r="J12" i="1"/>
  <c r="J47" i="1" s="1"/>
  <c r="J9" i="1"/>
  <c r="J8" i="1"/>
  <c r="J3" i="1"/>
  <c r="J27" i="1" s="1"/>
  <c r="J2" i="1"/>
  <c r="J46" i="1" s="1"/>
  <c r="L3" i="4" s="1"/>
  <c r="J14" i="1"/>
  <c r="J15" i="1"/>
  <c r="AH49" i="1" l="1"/>
  <c r="AJ34" i="4" s="1"/>
  <c r="AJ10" i="4"/>
  <c r="AJ18" i="4"/>
  <c r="AI49" i="1"/>
  <c r="AK34" i="4" s="1"/>
  <c r="AK18" i="4"/>
  <c r="AK10" i="4"/>
  <c r="AP49" i="1"/>
  <c r="AR34" i="4" s="1"/>
  <c r="AR18" i="4"/>
  <c r="AR10" i="4"/>
  <c r="AT49" i="1"/>
  <c r="AV34" i="4" s="1"/>
  <c r="AV18" i="4"/>
  <c r="AV10" i="4"/>
  <c r="BK4" i="4"/>
  <c r="BK7" i="4" s="1"/>
  <c r="BK8" i="4"/>
  <c r="BK11" i="4" s="1"/>
  <c r="AS49" i="1"/>
  <c r="AU34" i="4" s="1"/>
  <c r="AU18" i="4"/>
  <c r="AU10" i="4"/>
  <c r="AC49" i="1"/>
  <c r="AE4" i="4" s="1"/>
  <c r="AE34" i="4"/>
  <c r="AE18" i="4"/>
  <c r="AE10" i="4"/>
  <c r="J49" i="1"/>
  <c r="L34" i="4" s="1"/>
  <c r="L18" i="4"/>
  <c r="L10" i="4"/>
  <c r="I49" i="1"/>
  <c r="K34" i="4" s="1"/>
  <c r="K18" i="4"/>
  <c r="K10" i="4"/>
  <c r="AN49" i="1"/>
  <c r="AP34" i="4" s="1"/>
  <c r="AP18" i="4"/>
  <c r="AP10" i="4"/>
  <c r="AR49" i="1"/>
  <c r="AT34" i="4" s="1"/>
  <c r="AT18" i="4"/>
  <c r="AT10" i="4"/>
  <c r="AB49" i="1"/>
  <c r="AD8" i="4" s="1"/>
  <c r="AD18" i="4"/>
  <c r="AD10" i="4"/>
  <c r="BI31" i="4"/>
  <c r="BI25" i="4"/>
  <c r="BK25" i="4"/>
  <c r="BK31" i="4"/>
  <c r="BK21" i="4"/>
  <c r="BK28" i="4"/>
  <c r="BK23" i="4"/>
  <c r="BK17" i="4"/>
  <c r="BK19" i="4" s="1"/>
  <c r="AV49" i="1"/>
  <c r="AX34" i="4" s="1"/>
  <c r="AX18" i="4"/>
  <c r="AX10" i="4"/>
  <c r="AA49" i="1"/>
  <c r="AC18" i="4"/>
  <c r="AC10" i="4"/>
  <c r="BJ31" i="4"/>
  <c r="BJ25" i="4"/>
  <c r="AO49" i="1"/>
  <c r="AQ34" i="4" s="1"/>
  <c r="AQ18" i="4"/>
  <c r="AQ10" i="4"/>
  <c r="AW49" i="1"/>
  <c r="AY18" i="4"/>
  <c r="AY10" i="4"/>
  <c r="W49" i="1"/>
  <c r="Y34" i="4"/>
  <c r="Y18" i="4"/>
  <c r="Y10" i="4"/>
  <c r="BG49" i="1"/>
  <c r="BI21" i="4" s="1"/>
  <c r="BI6" i="4"/>
  <c r="BI14" i="4"/>
  <c r="BI15" i="4" s="1"/>
  <c r="BI10" i="4"/>
  <c r="BI18" i="4"/>
  <c r="AF49" i="1"/>
  <c r="AH34" i="4" s="1"/>
  <c r="AH18" i="4"/>
  <c r="AH10" i="4"/>
  <c r="AG49" i="1"/>
  <c r="AI18" i="4"/>
  <c r="AI10" i="4"/>
  <c r="AJ49" i="1"/>
  <c r="AL34" i="4" s="1"/>
  <c r="AL18" i="4"/>
  <c r="AL10" i="4"/>
  <c r="AK49" i="1"/>
  <c r="AM18" i="4"/>
  <c r="AM10" i="4"/>
  <c r="AL49" i="1"/>
  <c r="AN34" i="4" s="1"/>
  <c r="AN18" i="4"/>
  <c r="AN10" i="4"/>
  <c r="AM49" i="1"/>
  <c r="AO10" i="4"/>
  <c r="AO18" i="4"/>
  <c r="AQ49" i="1"/>
  <c r="AS34" i="4"/>
  <c r="AS10" i="4"/>
  <c r="AS18" i="4"/>
  <c r="AY49" i="1"/>
  <c r="BA18" i="4"/>
  <c r="BA10" i="4"/>
  <c r="BH49" i="1"/>
  <c r="BJ34" i="4" s="1"/>
  <c r="BJ18" i="4"/>
  <c r="BJ14" i="4"/>
  <c r="BJ15" i="4" s="1"/>
  <c r="BJ10" i="4"/>
  <c r="BJ6" i="4"/>
  <c r="BK14" i="4"/>
  <c r="BK15" i="4" s="1"/>
  <c r="J34" i="1"/>
  <c r="AV34" i="1"/>
  <c r="AT17" i="1"/>
  <c r="AY10" i="1"/>
  <c r="AV23" i="1"/>
  <c r="AV59" i="1" s="1"/>
  <c r="AV48" i="1"/>
  <c r="J23" i="1"/>
  <c r="J59" i="1" s="1"/>
  <c r="J48" i="1"/>
  <c r="AF23" i="1"/>
  <c r="AF59" i="1" s="1"/>
  <c r="AF48" i="1"/>
  <c r="AJ23" i="1"/>
  <c r="AJ59" i="1" s="1"/>
  <c r="AJ48" i="1"/>
  <c r="AK23" i="1"/>
  <c r="AK59" i="1" s="1"/>
  <c r="AK48" i="1"/>
  <c r="AL23" i="1"/>
  <c r="AL59" i="1" s="1"/>
  <c r="AL48" i="1"/>
  <c r="AM23" i="1"/>
  <c r="AM59" i="1" s="1"/>
  <c r="AM48" i="1"/>
  <c r="AQ23" i="1"/>
  <c r="AQ59" i="1" s="1"/>
  <c r="AQ48" i="1"/>
  <c r="AW34" i="1"/>
  <c r="AU34" i="1"/>
  <c r="AU47" i="1"/>
  <c r="AW23" i="1"/>
  <c r="AW59" i="1" s="1"/>
  <c r="AW48" i="1"/>
  <c r="AY23" i="1"/>
  <c r="AY59" i="1" s="1"/>
  <c r="AY48" i="1"/>
  <c r="BG24" i="1"/>
  <c r="BG25" i="1" s="1"/>
  <c r="BG29" i="1" s="1"/>
  <c r="BG59" i="1"/>
  <c r="AN23" i="1"/>
  <c r="AN59" i="1" s="1"/>
  <c r="AN48" i="1"/>
  <c r="BI24" i="1"/>
  <c r="BI25" i="1" s="1"/>
  <c r="BI59" i="1"/>
  <c r="AG23" i="1"/>
  <c r="AG59" i="1" s="1"/>
  <c r="AG48" i="1"/>
  <c r="AH23" i="1"/>
  <c r="AH59" i="1" s="1"/>
  <c r="AH48" i="1"/>
  <c r="AI23" i="1"/>
  <c r="AI59" i="1" s="1"/>
  <c r="AI48" i="1"/>
  <c r="AP23" i="1"/>
  <c r="AP59" i="1" s="1"/>
  <c r="AP48" i="1"/>
  <c r="AU18" i="1"/>
  <c r="AU52" i="1" s="1"/>
  <c r="AU55" i="1"/>
  <c r="AU23" i="1"/>
  <c r="AU59" i="1" s="1"/>
  <c r="AU48" i="1"/>
  <c r="AY34" i="1"/>
  <c r="AX34" i="1"/>
  <c r="AX47" i="1"/>
  <c r="AY40" i="1"/>
  <c r="AZ34" i="1"/>
  <c r="AZ47" i="1"/>
  <c r="AR23" i="1"/>
  <c r="AR59" i="1" s="1"/>
  <c r="AR48" i="1"/>
  <c r="AT23" i="1"/>
  <c r="AT59" i="1" s="1"/>
  <c r="AT48" i="1"/>
  <c r="AO23" i="1"/>
  <c r="AO59" i="1" s="1"/>
  <c r="AO48" i="1"/>
  <c r="AS23" i="1"/>
  <c r="AS59" i="1" s="1"/>
  <c r="AS48" i="1"/>
  <c r="AY16" i="1"/>
  <c r="AX23" i="1"/>
  <c r="AX59" i="1" s="1"/>
  <c r="AX48" i="1"/>
  <c r="AZ23" i="1"/>
  <c r="AZ59" i="1" s="1"/>
  <c r="AZ48" i="1"/>
  <c r="BH31" i="1"/>
  <c r="AT36" i="1"/>
  <c r="AX17" i="1"/>
  <c r="AZ17" i="1"/>
  <c r="AT18" i="1"/>
  <c r="AT52" i="1" s="1"/>
  <c r="AV14" i="4" s="1"/>
  <c r="AV15" i="4" s="1"/>
  <c r="AV18" i="1"/>
  <c r="AV52" i="1" s="1"/>
  <c r="AX6" i="4" s="1"/>
  <c r="AV11" i="1"/>
  <c r="AT40" i="1"/>
  <c r="AW17" i="1"/>
  <c r="AX16" i="1"/>
  <c r="AZ39" i="1"/>
  <c r="AX18" i="1"/>
  <c r="AX52" i="1" s="1"/>
  <c r="AZ11" i="1"/>
  <c r="AX10" i="1"/>
  <c r="AZ18" i="1"/>
  <c r="AZ52" i="1" s="1"/>
  <c r="AW11" i="1"/>
  <c r="AU17" i="1"/>
  <c r="AX40" i="1"/>
  <c r="AZ10" i="1"/>
  <c r="AU11" i="1"/>
  <c r="AX11" i="1"/>
  <c r="AT10" i="1"/>
  <c r="AW10" i="1"/>
  <c r="J22" i="1"/>
  <c r="J16" i="1"/>
  <c r="AU39" i="1"/>
  <c r="AV39" i="1"/>
  <c r="AY11" i="1"/>
  <c r="AT39" i="1"/>
  <c r="AT11" i="1"/>
  <c r="AZ16" i="1"/>
  <c r="AY18" i="1"/>
  <c r="AY52" i="1" s="1"/>
  <c r="BA6" i="4" s="1"/>
  <c r="AY36" i="1"/>
  <c r="AZ40" i="1"/>
  <c r="AY39" i="1"/>
  <c r="AY17" i="1"/>
  <c r="AX39" i="1"/>
  <c r="AW40" i="1"/>
  <c r="AW39" i="1"/>
  <c r="AW36" i="1"/>
  <c r="AV16" i="1"/>
  <c r="AU16" i="1"/>
  <c r="AW16" i="1"/>
  <c r="AV40" i="1"/>
  <c r="AT16" i="1"/>
  <c r="AU40" i="1"/>
  <c r="AU36" i="1"/>
  <c r="AW18" i="1"/>
  <c r="AW52" i="1" s="1"/>
  <c r="AY14" i="4" s="1"/>
  <c r="AY15" i="4" s="1"/>
  <c r="AV17" i="1"/>
  <c r="AV10" i="1"/>
  <c r="AU10" i="1"/>
  <c r="J17" i="1"/>
  <c r="J40" i="1"/>
  <c r="J39" i="1"/>
  <c r="J24" i="1" l="1"/>
  <c r="J25" i="1" s="1"/>
  <c r="J29" i="1" s="1"/>
  <c r="AE8" i="4"/>
  <c r="AE11" i="4" s="1"/>
  <c r="BJ8" i="4"/>
  <c r="BJ11" i="4" s="1"/>
  <c r="BI8" i="4"/>
  <c r="BI11" i="4" s="1"/>
  <c r="BJ21" i="4"/>
  <c r="AD11" i="4"/>
  <c r="AS8" i="4"/>
  <c r="AS11" i="4" s="1"/>
  <c r="AS4" i="4"/>
  <c r="AL4" i="4"/>
  <c r="AL8" i="4"/>
  <c r="AL11" i="4" s="1"/>
  <c r="BA28" i="4"/>
  <c r="BA23" i="4"/>
  <c r="BA17" i="4"/>
  <c r="BA19" i="4" s="1"/>
  <c r="AM28" i="4"/>
  <c r="AM23" i="4"/>
  <c r="AM17" i="4"/>
  <c r="AM19" i="4" s="1"/>
  <c r="AI28" i="4"/>
  <c r="AI23" i="4"/>
  <c r="AI17" i="4"/>
  <c r="AI19" i="4" s="1"/>
  <c r="AC28" i="4"/>
  <c r="AC23" i="4"/>
  <c r="AC17" i="4"/>
  <c r="AC19" i="4" s="1"/>
  <c r="AU4" i="4"/>
  <c r="AU8" i="4"/>
  <c r="AU11" i="4" s="1"/>
  <c r="AZ49" i="1"/>
  <c r="BB18" i="4"/>
  <c r="BB14" i="4"/>
  <c r="BB15" i="4" s="1"/>
  <c r="BB10" i="4"/>
  <c r="BB6" i="4"/>
  <c r="AI4" i="4"/>
  <c r="AI8" i="4"/>
  <c r="BA8" i="4"/>
  <c r="BA11" i="4" s="1"/>
  <c r="BA4" i="4"/>
  <c r="BA7" i="4" s="1"/>
  <c r="AV28" i="4"/>
  <c r="AV23" i="4"/>
  <c r="AV17" i="4"/>
  <c r="AV19" i="4" s="1"/>
  <c r="AY25" i="4"/>
  <c r="AY21" i="4"/>
  <c r="AY31" i="4"/>
  <c r="AV31" i="4"/>
  <c r="AV25" i="4"/>
  <c r="AV21" i="4"/>
  <c r="AW31" i="4"/>
  <c r="AW25" i="4"/>
  <c r="AO8" i="4"/>
  <c r="AO11" i="4" s="1"/>
  <c r="AO4" i="4"/>
  <c r="AM4" i="4"/>
  <c r="AM8" i="4"/>
  <c r="AM11" i="4" s="1"/>
  <c r="AH4" i="4"/>
  <c r="AH8" i="4"/>
  <c r="AH11" i="4" s="1"/>
  <c r="AX4" i="4"/>
  <c r="AX7" i="4" s="1"/>
  <c r="AX8" i="4"/>
  <c r="AX11" i="4" s="1"/>
  <c r="BJ28" i="4"/>
  <c r="BJ23" i="4"/>
  <c r="BJ17" i="4"/>
  <c r="BJ19" i="4" s="1"/>
  <c r="AS28" i="4"/>
  <c r="AS23" i="4"/>
  <c r="AS17" i="4"/>
  <c r="AS19" i="4" s="1"/>
  <c r="AN28" i="4"/>
  <c r="AN23" i="4"/>
  <c r="AN17" i="4"/>
  <c r="AN19" i="4" s="1"/>
  <c r="AL28" i="4"/>
  <c r="AL23" i="4"/>
  <c r="AL17" i="4"/>
  <c r="AL19" i="4" s="1"/>
  <c r="AH23" i="4"/>
  <c r="AH28" i="4"/>
  <c r="AH17" i="4"/>
  <c r="AH19" i="4" s="1"/>
  <c r="Y28" i="4"/>
  <c r="Y23" i="4"/>
  <c r="Y17" i="4"/>
  <c r="Y19" i="4" s="1"/>
  <c r="AQ28" i="4"/>
  <c r="AQ23" i="4"/>
  <c r="AQ17" i="4"/>
  <c r="AQ19" i="4" s="1"/>
  <c r="AX23" i="4"/>
  <c r="AX28" i="4"/>
  <c r="AX17" i="4"/>
  <c r="AX19" i="4" s="1"/>
  <c r="BJ4" i="4"/>
  <c r="BJ7" i="4" s="1"/>
  <c r="AD34" i="4"/>
  <c r="Y4" i="4"/>
  <c r="BB25" i="4"/>
  <c r="BB31" i="4"/>
  <c r="BB21" i="4"/>
  <c r="AX49" i="1"/>
  <c r="AZ34" i="4"/>
  <c r="AZ6" i="4"/>
  <c r="AZ14" i="4"/>
  <c r="AZ15" i="4" s="1"/>
  <c r="AZ18" i="4"/>
  <c r="AZ10" i="4"/>
  <c r="AN8" i="4"/>
  <c r="AN11" i="4" s="1"/>
  <c r="AN4" i="4"/>
  <c r="L8" i="4"/>
  <c r="L11" i="4" s="1"/>
  <c r="L4" i="4"/>
  <c r="AO28" i="4"/>
  <c r="AO23" i="4"/>
  <c r="AO17" i="4"/>
  <c r="AO19" i="4" s="1"/>
  <c r="AI11" i="4"/>
  <c r="BI28" i="4"/>
  <c r="BI23" i="4"/>
  <c r="BI17" i="4"/>
  <c r="BI19" i="4" s="1"/>
  <c r="AY28" i="4"/>
  <c r="AY23" i="4"/>
  <c r="AY17" i="4"/>
  <c r="AY19" i="4" s="1"/>
  <c r="AC4" i="4"/>
  <c r="AX25" i="4"/>
  <c r="AX21" i="4"/>
  <c r="AX31" i="4"/>
  <c r="AV8" i="4"/>
  <c r="AV11" i="4" s="1"/>
  <c r="AV4" i="4"/>
  <c r="AV7" i="4" s="1"/>
  <c r="AK8" i="4"/>
  <c r="AK11" i="4" s="1"/>
  <c r="AK4" i="4"/>
  <c r="AP4" i="4"/>
  <c r="AP8" i="4"/>
  <c r="AP11" i="4" s="1"/>
  <c r="AU49" i="1"/>
  <c r="AW21" i="4" s="1"/>
  <c r="AW6" i="4"/>
  <c r="AW14" i="4"/>
  <c r="AW15" i="4" s="1"/>
  <c r="AW18" i="4"/>
  <c r="AW10" i="4"/>
  <c r="AC8" i="4"/>
  <c r="AC11" i="4" s="1"/>
  <c r="AT28" i="4"/>
  <c r="AT23" i="4"/>
  <c r="AT17" i="4"/>
  <c r="AT19" i="4" s="1"/>
  <c r="AE28" i="4"/>
  <c r="AE23" i="4"/>
  <c r="AE17" i="4"/>
  <c r="AE19" i="4" s="1"/>
  <c r="AK28" i="4"/>
  <c r="AK23" i="4"/>
  <c r="AK17" i="4"/>
  <c r="AK19" i="4" s="1"/>
  <c r="BA31" i="4"/>
  <c r="BA25" i="4"/>
  <c r="BA21" i="4"/>
  <c r="AZ31" i="4"/>
  <c r="AZ25" i="4"/>
  <c r="BG31" i="1"/>
  <c r="AQ4" i="4"/>
  <c r="AQ8" i="4"/>
  <c r="AQ11" i="4" s="1"/>
  <c r="AT4" i="4"/>
  <c r="AT8" i="4"/>
  <c r="AT11" i="4" s="1"/>
  <c r="AW8" i="4"/>
  <c r="AW11" i="4" s="1"/>
  <c r="AR8" i="4"/>
  <c r="AR11" i="4" s="1"/>
  <c r="AR4" i="4"/>
  <c r="AJ8" i="4"/>
  <c r="AJ11" i="4" s="1"/>
  <c r="AJ4" i="4"/>
  <c r="AY4" i="4"/>
  <c r="AY8" i="4"/>
  <c r="AY11" i="4" s="1"/>
  <c r="BI4" i="4"/>
  <c r="BI7" i="4" s="1"/>
  <c r="BA14" i="4"/>
  <c r="BA15" i="4" s="1"/>
  <c r="BA34" i="4"/>
  <c r="AO34" i="4"/>
  <c r="AM34" i="4"/>
  <c r="AI34" i="4"/>
  <c r="BI34" i="4"/>
  <c r="AY6" i="4"/>
  <c r="AY34" i="4"/>
  <c r="AC34" i="4"/>
  <c r="AX14" i="4"/>
  <c r="AX15" i="4" s="1"/>
  <c r="AD28" i="4"/>
  <c r="AD23" i="4"/>
  <c r="AD17" i="4"/>
  <c r="AD19" i="4" s="1"/>
  <c r="Y8" i="4"/>
  <c r="Y11" i="4" s="1"/>
  <c r="AP28" i="4"/>
  <c r="AP23" i="4"/>
  <c r="AP17" i="4"/>
  <c r="AP19" i="4" s="1"/>
  <c r="L28" i="4"/>
  <c r="L23" i="4"/>
  <c r="L17" i="4"/>
  <c r="L19" i="4" s="1"/>
  <c r="AU28" i="4"/>
  <c r="AU23" i="4"/>
  <c r="AU17" i="4"/>
  <c r="AU19" i="4" s="1"/>
  <c r="AD4" i="4"/>
  <c r="AV6" i="4"/>
  <c r="AR28" i="4"/>
  <c r="AR23" i="4"/>
  <c r="AR17" i="4"/>
  <c r="AR19" i="4" s="1"/>
  <c r="AJ28" i="4"/>
  <c r="AJ23" i="4"/>
  <c r="AJ17" i="4"/>
  <c r="AJ19" i="4" s="1"/>
  <c r="BI29" i="1"/>
  <c r="BI31" i="1"/>
  <c r="AW4" i="4" l="1"/>
  <c r="BB28" i="4"/>
  <c r="BB23" i="4"/>
  <c r="BB17" i="4"/>
  <c r="BB19" i="4" s="1"/>
  <c r="AZ28" i="4"/>
  <c r="AZ23" i="4"/>
  <c r="AZ17" i="4"/>
  <c r="AZ19" i="4" s="1"/>
  <c r="AZ4" i="4"/>
  <c r="AZ7" i="4" s="1"/>
  <c r="AY7" i="4"/>
  <c r="AZ21" i="4"/>
  <c r="AW34" i="4"/>
  <c r="BB8" i="4"/>
  <c r="BB11" i="4" s="1"/>
  <c r="AZ8" i="4"/>
  <c r="AZ11" i="4" s="1"/>
  <c r="AW7" i="4"/>
  <c r="AW28" i="4"/>
  <c r="AW23" i="4"/>
  <c r="AW17" i="4"/>
  <c r="AW19" i="4" s="1"/>
  <c r="BB4" i="4"/>
  <c r="BB7" i="4" s="1"/>
  <c r="BB34" i="4"/>
  <c r="BF5" i="1"/>
  <c r="BF57" i="1" s="1"/>
  <c r="BF7" i="1"/>
  <c r="BF9" i="1"/>
  <c r="BF13" i="1"/>
  <c r="BF20" i="1"/>
  <c r="BF19" i="1"/>
  <c r="BF48" i="1" s="1"/>
  <c r="BF12" i="1"/>
  <c r="BF8" i="1"/>
  <c r="BF6" i="1"/>
  <c r="BF4" i="1"/>
  <c r="BF55" i="1" s="1"/>
  <c r="BF3" i="1"/>
  <c r="BF2" i="1"/>
  <c r="BE5" i="1"/>
  <c r="BE57" i="1" s="1"/>
  <c r="BE7" i="1"/>
  <c r="BE9" i="1"/>
  <c r="BE13" i="1"/>
  <c r="BE20" i="1"/>
  <c r="BE19" i="1"/>
  <c r="BE48" i="1" s="1"/>
  <c r="BE12" i="1"/>
  <c r="BE8" i="1"/>
  <c r="BE6" i="1"/>
  <c r="BE4" i="1"/>
  <c r="BE55" i="1" s="1"/>
  <c r="BE3" i="1"/>
  <c r="BE27" i="1" s="1"/>
  <c r="BE2" i="1"/>
  <c r="BD5" i="1"/>
  <c r="BD57" i="1" s="1"/>
  <c r="BD7" i="1"/>
  <c r="BD9" i="1"/>
  <c r="BD13" i="1"/>
  <c r="BD20" i="1"/>
  <c r="BD19" i="1"/>
  <c r="BD48" i="1" s="1"/>
  <c r="BD12" i="1"/>
  <c r="BD8" i="1"/>
  <c r="BD6" i="1"/>
  <c r="BD4" i="1"/>
  <c r="BD3" i="1"/>
  <c r="BD22" i="1" s="1"/>
  <c r="BD2" i="1"/>
  <c r="BC5" i="1"/>
  <c r="BC57" i="1" s="1"/>
  <c r="BC7" i="1"/>
  <c r="BC9" i="1"/>
  <c r="BC13" i="1"/>
  <c r="BC20" i="1"/>
  <c r="BC19" i="1"/>
  <c r="BC48" i="1" s="1"/>
  <c r="BC12" i="1"/>
  <c r="BC8" i="1"/>
  <c r="BC6" i="1"/>
  <c r="BC4" i="1"/>
  <c r="BC55" i="1" s="1"/>
  <c r="BC3" i="1"/>
  <c r="BC22" i="1" s="1"/>
  <c r="BC2" i="1"/>
  <c r="BB5" i="1"/>
  <c r="BB57" i="1" s="1"/>
  <c r="BB7" i="1"/>
  <c r="BB9" i="1"/>
  <c r="BB13" i="1"/>
  <c r="BB20" i="1"/>
  <c r="BB19" i="1"/>
  <c r="BB48" i="1" s="1"/>
  <c r="BB12" i="1"/>
  <c r="BB8" i="1"/>
  <c r="BB6" i="1"/>
  <c r="BB4" i="1"/>
  <c r="BB55" i="1" s="1"/>
  <c r="BB3" i="1"/>
  <c r="BB22" i="1" s="1"/>
  <c r="BB2" i="1"/>
  <c r="BB14" i="1"/>
  <c r="BC14" i="1"/>
  <c r="BD14" i="1"/>
  <c r="BE14" i="1"/>
  <c r="BF14" i="1"/>
  <c r="BB15" i="1"/>
  <c r="BC15" i="1"/>
  <c r="BD15" i="1"/>
  <c r="BE15" i="1"/>
  <c r="BF15" i="1"/>
  <c r="BA20" i="1"/>
  <c r="BA19" i="1"/>
  <c r="BA48" i="1" s="1"/>
  <c r="BA13" i="1"/>
  <c r="BA36" i="1" s="1"/>
  <c r="BA12" i="1"/>
  <c r="BA9" i="1"/>
  <c r="BA8" i="1"/>
  <c r="BA7" i="1"/>
  <c r="BA6" i="1"/>
  <c r="BA5" i="1"/>
  <c r="BA57" i="1" s="1"/>
  <c r="BA4" i="1"/>
  <c r="BA55" i="1" s="1"/>
  <c r="BA3" i="1"/>
  <c r="BA27" i="1" s="1"/>
  <c r="BA2" i="1"/>
  <c r="BE22" i="1"/>
  <c r="AS36" i="1"/>
  <c r="AS34" i="1"/>
  <c r="AS16" i="1"/>
  <c r="AR36" i="1"/>
  <c r="AQ36" i="1"/>
  <c r="AQ34" i="1"/>
  <c r="AP36" i="1"/>
  <c r="AO34" i="1"/>
  <c r="AM36" i="1"/>
  <c r="AM34" i="1"/>
  <c r="AM22" i="1"/>
  <c r="AL36" i="1"/>
  <c r="AL22" i="1"/>
  <c r="AK36" i="1"/>
  <c r="AK34" i="1"/>
  <c r="AK22" i="1"/>
  <c r="AJ36" i="1"/>
  <c r="AJ22" i="1"/>
  <c r="AI36" i="1"/>
  <c r="AI34" i="1"/>
  <c r="AI22" i="1"/>
  <c r="AH34" i="1"/>
  <c r="AH36" i="1"/>
  <c r="AE9" i="1"/>
  <c r="AE13" i="1"/>
  <c r="AE20" i="1"/>
  <c r="AE19" i="1"/>
  <c r="AE12" i="1"/>
  <c r="AE47" i="1" s="1"/>
  <c r="AE8" i="1"/>
  <c r="AE3" i="1"/>
  <c r="AE2" i="1"/>
  <c r="AE46" i="1" s="1"/>
  <c r="AG3" i="4" s="1"/>
  <c r="AD9" i="1"/>
  <c r="AD13" i="1"/>
  <c r="AD20" i="1"/>
  <c r="AD19" i="1"/>
  <c r="AD12" i="1"/>
  <c r="AD47" i="1" s="1"/>
  <c r="AD8" i="1"/>
  <c r="AD3" i="1"/>
  <c r="AD2" i="1"/>
  <c r="AD46" i="1" s="1"/>
  <c r="AF3" i="4" s="1"/>
  <c r="Z9" i="1"/>
  <c r="Z13" i="1"/>
  <c r="Z20" i="1"/>
  <c r="Z19" i="1"/>
  <c r="Z12" i="1"/>
  <c r="Z47" i="1" s="1"/>
  <c r="Z8" i="1"/>
  <c r="Z3" i="1"/>
  <c r="Z2" i="1"/>
  <c r="Z46" i="1" s="1"/>
  <c r="AB3" i="4" s="1"/>
  <c r="Y9" i="1"/>
  <c r="Y13" i="1"/>
  <c r="Y20" i="1"/>
  <c r="Y19" i="1"/>
  <c r="Y12" i="1"/>
  <c r="Y47" i="1" s="1"/>
  <c r="Y8" i="1"/>
  <c r="Y3" i="1"/>
  <c r="Y2" i="1"/>
  <c r="Y46" i="1" s="1"/>
  <c r="AA3" i="4" s="1"/>
  <c r="X9" i="1"/>
  <c r="X13" i="1"/>
  <c r="X20" i="1"/>
  <c r="X19" i="1"/>
  <c r="X12" i="1"/>
  <c r="X47" i="1" s="1"/>
  <c r="X8" i="1"/>
  <c r="X3" i="1"/>
  <c r="X2" i="1"/>
  <c r="X46" i="1" s="1"/>
  <c r="Z3" i="4" s="1"/>
  <c r="V9" i="1"/>
  <c r="V13" i="1"/>
  <c r="V20" i="1"/>
  <c r="V19" i="1"/>
  <c r="V12" i="1"/>
  <c r="V47" i="1" s="1"/>
  <c r="V8" i="1"/>
  <c r="V3" i="1"/>
  <c r="V2" i="1"/>
  <c r="V46" i="1" s="1"/>
  <c r="X3" i="4" s="1"/>
  <c r="U9" i="1"/>
  <c r="U13" i="1"/>
  <c r="U20" i="1"/>
  <c r="U19" i="1"/>
  <c r="U12" i="1"/>
  <c r="U47" i="1" s="1"/>
  <c r="U8" i="1"/>
  <c r="U3" i="1"/>
  <c r="U2" i="1"/>
  <c r="U46" i="1" s="1"/>
  <c r="W3" i="4" s="1"/>
  <c r="T20" i="1"/>
  <c r="T19" i="1"/>
  <c r="T13" i="1"/>
  <c r="T12" i="1"/>
  <c r="T47" i="1" s="1"/>
  <c r="T9" i="1"/>
  <c r="T8" i="1"/>
  <c r="T3" i="1"/>
  <c r="T2" i="1"/>
  <c r="T46" i="1" s="1"/>
  <c r="V3" i="4" s="1"/>
  <c r="S20" i="1"/>
  <c r="S19" i="1"/>
  <c r="S13" i="1"/>
  <c r="S12" i="1"/>
  <c r="S47" i="1" s="1"/>
  <c r="S9" i="1"/>
  <c r="S8" i="1"/>
  <c r="S3" i="1"/>
  <c r="S2" i="1"/>
  <c r="S46" i="1" s="1"/>
  <c r="U3" i="4" s="1"/>
  <c r="R20" i="1"/>
  <c r="R19" i="1"/>
  <c r="R13" i="1"/>
  <c r="R12" i="1"/>
  <c r="R47" i="1" s="1"/>
  <c r="R9" i="1"/>
  <c r="R8" i="1"/>
  <c r="R3" i="1"/>
  <c r="R2" i="1"/>
  <c r="R46" i="1" s="1"/>
  <c r="T3" i="4" s="1"/>
  <c r="Q20" i="1"/>
  <c r="Q19" i="1"/>
  <c r="Q13" i="1"/>
  <c r="Q36" i="1" s="1"/>
  <c r="Q12" i="1"/>
  <c r="Q9" i="1"/>
  <c r="Q8" i="1"/>
  <c r="Q3" i="1"/>
  <c r="Q2" i="1"/>
  <c r="Q46" i="1" s="1"/>
  <c r="S3" i="4" s="1"/>
  <c r="P20" i="1"/>
  <c r="P19" i="1"/>
  <c r="P13" i="1"/>
  <c r="P36" i="1" s="1"/>
  <c r="P12" i="1"/>
  <c r="P9" i="1"/>
  <c r="P8" i="1"/>
  <c r="P3" i="1"/>
  <c r="P2" i="1"/>
  <c r="P46" i="1" s="1"/>
  <c r="R3" i="4" s="1"/>
  <c r="O20" i="1"/>
  <c r="O19" i="1"/>
  <c r="O13" i="1"/>
  <c r="O12" i="1"/>
  <c r="O9" i="1"/>
  <c r="O8" i="1"/>
  <c r="O3" i="1"/>
  <c r="O2" i="1"/>
  <c r="O46" i="1" s="1"/>
  <c r="Q3" i="4" s="1"/>
  <c r="N20" i="1"/>
  <c r="N19" i="1"/>
  <c r="N13" i="1"/>
  <c r="N12" i="1"/>
  <c r="N9" i="1"/>
  <c r="N8" i="1"/>
  <c r="N3" i="1"/>
  <c r="N2" i="1"/>
  <c r="N46" i="1" s="1"/>
  <c r="P3" i="4" s="1"/>
  <c r="M20" i="1"/>
  <c r="M19" i="1"/>
  <c r="M13" i="1"/>
  <c r="M12" i="1"/>
  <c r="M9" i="1"/>
  <c r="M8" i="1"/>
  <c r="M3" i="1"/>
  <c r="M2" i="1"/>
  <c r="M46" i="1" s="1"/>
  <c r="O3" i="4" s="1"/>
  <c r="L20" i="1"/>
  <c r="L19" i="1"/>
  <c r="L13" i="1"/>
  <c r="L12" i="1"/>
  <c r="L9" i="1"/>
  <c r="L8" i="1"/>
  <c r="L3" i="1"/>
  <c r="L2" i="1"/>
  <c r="L46" i="1" s="1"/>
  <c r="N3" i="4" s="1"/>
  <c r="K20" i="1"/>
  <c r="K19" i="1"/>
  <c r="K15" i="1"/>
  <c r="K14" i="1"/>
  <c r="K13" i="1"/>
  <c r="K36" i="1" s="1"/>
  <c r="K12" i="1"/>
  <c r="K9" i="1"/>
  <c r="K8" i="1"/>
  <c r="K3" i="1"/>
  <c r="K2" i="1"/>
  <c r="K46" i="1" s="1"/>
  <c r="M3" i="4" s="1"/>
  <c r="I20" i="1"/>
  <c r="I19" i="1"/>
  <c r="I36" i="1"/>
  <c r="I34" i="1"/>
  <c r="H20" i="1"/>
  <c r="H19" i="1"/>
  <c r="H13" i="1"/>
  <c r="H36" i="1" s="1"/>
  <c r="H12" i="1"/>
  <c r="H9" i="1"/>
  <c r="H8" i="1"/>
  <c r="H7" i="1"/>
  <c r="H6" i="1"/>
  <c r="H5" i="1"/>
  <c r="H57" i="1" s="1"/>
  <c r="H4" i="1"/>
  <c r="H55" i="1" s="1"/>
  <c r="H3" i="1"/>
  <c r="H2" i="1"/>
  <c r="H46" i="1" s="1"/>
  <c r="J3" i="4" s="1"/>
  <c r="G20" i="1"/>
  <c r="G19" i="1"/>
  <c r="G13" i="1"/>
  <c r="G36" i="1" s="1"/>
  <c r="G12" i="1"/>
  <c r="G9" i="1"/>
  <c r="G8" i="1"/>
  <c r="G7" i="1"/>
  <c r="G6" i="1"/>
  <c r="G5" i="1"/>
  <c r="G57" i="1" s="1"/>
  <c r="G4" i="1"/>
  <c r="G55" i="1" s="1"/>
  <c r="G3" i="1"/>
  <c r="G2" i="1"/>
  <c r="G46" i="1" s="1"/>
  <c r="I3" i="4" s="1"/>
  <c r="F2" i="1"/>
  <c r="F46" i="1" s="1"/>
  <c r="H3" i="4" s="1"/>
  <c r="G14" i="1"/>
  <c r="H14" i="1"/>
  <c r="I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BA14" i="1"/>
  <c r="G15" i="1"/>
  <c r="H15" i="1"/>
  <c r="I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BA15" i="1"/>
  <c r="AR17" i="1"/>
  <c r="F20" i="1"/>
  <c r="F19" i="1"/>
  <c r="F48" i="1" s="1"/>
  <c r="F13" i="1"/>
  <c r="F36" i="1" s="1"/>
  <c r="F12" i="1"/>
  <c r="F47" i="1" s="1"/>
  <c r="F9" i="1"/>
  <c r="F8" i="1"/>
  <c r="F7" i="1"/>
  <c r="F6" i="1"/>
  <c r="F5" i="1"/>
  <c r="F57" i="1" s="1"/>
  <c r="F4" i="1"/>
  <c r="F55" i="1" s="1"/>
  <c r="F3" i="1"/>
  <c r="V49" i="1" l="1"/>
  <c r="X34" i="4" s="1"/>
  <c r="X18" i="4"/>
  <c r="X10" i="4"/>
  <c r="X49" i="1"/>
  <c r="Z34" i="4" s="1"/>
  <c r="Z18" i="4"/>
  <c r="Z10" i="4"/>
  <c r="Y49" i="1"/>
  <c r="AA34" i="4" s="1"/>
  <c r="AA18" i="4"/>
  <c r="AA10" i="4"/>
  <c r="AE49" i="1"/>
  <c r="AG34" i="4" s="1"/>
  <c r="AG18" i="4"/>
  <c r="AG10" i="4"/>
  <c r="F49" i="1"/>
  <c r="H4" i="4" s="1"/>
  <c r="H18" i="4"/>
  <c r="H10" i="4"/>
  <c r="R49" i="1"/>
  <c r="T34" i="4" s="1"/>
  <c r="T10" i="4"/>
  <c r="T18" i="4"/>
  <c r="S49" i="1"/>
  <c r="U34" i="4" s="1"/>
  <c r="U18" i="4"/>
  <c r="U10" i="4"/>
  <c r="T49" i="1"/>
  <c r="V34" i="4" s="1"/>
  <c r="V18" i="4"/>
  <c r="V10" i="4"/>
  <c r="U49" i="1"/>
  <c r="W34" i="4" s="1"/>
  <c r="W18" i="4"/>
  <c r="W10" i="4"/>
  <c r="Z49" i="1"/>
  <c r="AB34" i="4" s="1"/>
  <c r="AB10" i="4"/>
  <c r="AB18" i="4"/>
  <c r="AD49" i="1"/>
  <c r="AF34" i="4" s="1"/>
  <c r="AF18" i="4"/>
  <c r="AF10" i="4"/>
  <c r="G23" i="1"/>
  <c r="G59" i="1" s="1"/>
  <c r="G48" i="1"/>
  <c r="H23" i="1"/>
  <c r="H59" i="1" s="1"/>
  <c r="H48" i="1"/>
  <c r="I48" i="1"/>
  <c r="L34" i="1"/>
  <c r="L47" i="1"/>
  <c r="M34" i="1"/>
  <c r="M47" i="1"/>
  <c r="N34" i="1"/>
  <c r="N47" i="1"/>
  <c r="O34" i="1"/>
  <c r="O47" i="1"/>
  <c r="P34" i="1"/>
  <c r="P47" i="1"/>
  <c r="Q34" i="1"/>
  <c r="Q47" i="1"/>
  <c r="U48" i="1"/>
  <c r="V48" i="1"/>
  <c r="AD48" i="1"/>
  <c r="AE48" i="1"/>
  <c r="BB46" i="1"/>
  <c r="BD3" i="4" s="1"/>
  <c r="BC46" i="1"/>
  <c r="BE3" i="4" s="1"/>
  <c r="BD46" i="1"/>
  <c r="BF3" i="4" s="1"/>
  <c r="BE46" i="1"/>
  <c r="BG3" i="4" s="1"/>
  <c r="BF46" i="1"/>
  <c r="BH3" i="4" s="1"/>
  <c r="X48" i="1"/>
  <c r="Y48" i="1"/>
  <c r="Z48" i="1"/>
  <c r="BB34" i="1"/>
  <c r="BB47" i="1"/>
  <c r="BC34" i="1"/>
  <c r="BC47" i="1"/>
  <c r="BD34" i="1"/>
  <c r="BD47" i="1"/>
  <c r="BE34" i="1"/>
  <c r="BE47" i="1"/>
  <c r="BF34" i="1"/>
  <c r="BF47" i="1"/>
  <c r="G34" i="1"/>
  <c r="G47" i="1"/>
  <c r="H34" i="1"/>
  <c r="H47" i="1"/>
  <c r="K34" i="1"/>
  <c r="K47" i="1"/>
  <c r="K48" i="1"/>
  <c r="L48" i="1"/>
  <c r="M48" i="1"/>
  <c r="N48" i="1"/>
  <c r="O48" i="1"/>
  <c r="P48" i="1"/>
  <c r="Q23" i="1"/>
  <c r="Q59" i="1" s="1"/>
  <c r="Q48" i="1"/>
  <c r="R48" i="1"/>
  <c r="S48" i="1"/>
  <c r="T48" i="1"/>
  <c r="BA46" i="1"/>
  <c r="BC3" i="4" s="1"/>
  <c r="BA34" i="1"/>
  <c r="BA47" i="1"/>
  <c r="BD18" i="1"/>
  <c r="BD52" i="1" s="1"/>
  <c r="BD55" i="1"/>
  <c r="BD11" i="1"/>
  <c r="BB23" i="1"/>
  <c r="BB59" i="1" s="1"/>
  <c r="BC23" i="1"/>
  <c r="BC59" i="1" s="1"/>
  <c r="BD23" i="1"/>
  <c r="BD59" i="1" s="1"/>
  <c r="BE23" i="1"/>
  <c r="BF23" i="1"/>
  <c r="BA23" i="1"/>
  <c r="BA59" i="1" s="1"/>
  <c r="BF22" i="1"/>
  <c r="BD27" i="1"/>
  <c r="BA18" i="1"/>
  <c r="F40" i="1"/>
  <c r="BA16" i="1"/>
  <c r="Z16" i="1"/>
  <c r="AB16" i="1"/>
  <c r="AC16" i="1"/>
  <c r="AD17" i="1"/>
  <c r="AE16" i="1"/>
  <c r="AF17" i="1"/>
  <c r="AH22" i="1"/>
  <c r="AJ16" i="1"/>
  <c r="AJ17" i="1"/>
  <c r="AL16" i="1"/>
  <c r="AN16" i="1"/>
  <c r="AP16" i="1"/>
  <c r="AR16" i="1"/>
  <c r="BC27" i="1"/>
  <c r="BB11" i="1"/>
  <c r="BC11" i="1"/>
  <c r="BE11" i="1"/>
  <c r="BF11" i="1"/>
  <c r="F39" i="1"/>
  <c r="M39" i="1"/>
  <c r="N39" i="1"/>
  <c r="O16" i="1"/>
  <c r="Q16" i="1"/>
  <c r="BF27" i="1"/>
  <c r="BB27" i="1"/>
  <c r="AS10" i="1"/>
  <c r="BC16" i="1"/>
  <c r="BD17" i="1"/>
  <c r="BE17" i="1"/>
  <c r="M16" i="1"/>
  <c r="BB18" i="1"/>
  <c r="BE18" i="1"/>
  <c r="BE52" i="1" s="1"/>
  <c r="BF18" i="1"/>
  <c r="BA17" i="1"/>
  <c r="BA40" i="1"/>
  <c r="AB23" i="1"/>
  <c r="AB59" i="1" s="1"/>
  <c r="BB40" i="1"/>
  <c r="BC40" i="1"/>
  <c r="BF40" i="1"/>
  <c r="L23" i="1"/>
  <c r="L59" i="1" s="1"/>
  <c r="T16" i="1"/>
  <c r="BA11" i="1"/>
  <c r="K39" i="1"/>
  <c r="K40" i="1"/>
  <c r="M17" i="1"/>
  <c r="U17" i="1"/>
  <c r="V16" i="1"/>
  <c r="W17" i="1"/>
  <c r="X16" i="1"/>
  <c r="BC36" i="1"/>
  <c r="BC18" i="1"/>
  <c r="AK16" i="1"/>
  <c r="AM24" i="1"/>
  <c r="AM25" i="1" s="1"/>
  <c r="X23" i="1"/>
  <c r="X59" i="1" s="1"/>
  <c r="I16" i="1"/>
  <c r="G11" i="1"/>
  <c r="Q17" i="1"/>
  <c r="AI24" i="1"/>
  <c r="AI25" i="1" s="1"/>
  <c r="T23" i="1"/>
  <c r="T59" i="1" s="1"/>
  <c r="O39" i="1"/>
  <c r="M36" i="1"/>
  <c r="AE23" i="1"/>
  <c r="AE59" i="1" s="1"/>
  <c r="P23" i="1"/>
  <c r="P59" i="1" s="1"/>
  <c r="N40" i="1"/>
  <c r="BB10" i="1"/>
  <c r="BE16" i="1"/>
  <c r="M40" i="1"/>
  <c r="H16" i="1"/>
  <c r="K16" i="1"/>
  <c r="AH16" i="1"/>
  <c r="BE40" i="1"/>
  <c r="AL24" i="1"/>
  <c r="AL25" i="1" s="1"/>
  <c r="AH24" i="1"/>
  <c r="AH25" i="1" s="1"/>
  <c r="AD23" i="1"/>
  <c r="AD59" i="1" s="1"/>
  <c r="AA23" i="1"/>
  <c r="AA59" i="1" s="1"/>
  <c r="W23" i="1"/>
  <c r="W59" i="1" s="1"/>
  <c r="S23" i="1"/>
  <c r="S59" i="1" s="1"/>
  <c r="O23" i="1"/>
  <c r="O59" i="1" s="1"/>
  <c r="K23" i="1"/>
  <c r="F34" i="1"/>
  <c r="I39" i="1"/>
  <c r="L40" i="1"/>
  <c r="BC39" i="1"/>
  <c r="BD16" i="1"/>
  <c r="BF10" i="1"/>
  <c r="G17" i="1"/>
  <c r="G40" i="1"/>
  <c r="H18" i="1"/>
  <c r="H52" i="1" s="1"/>
  <c r="H17" i="1"/>
  <c r="H40" i="1"/>
  <c r="I40" i="1"/>
  <c r="K17" i="1"/>
  <c r="L17" i="1"/>
  <c r="N17" i="1"/>
  <c r="O17" i="1"/>
  <c r="P17" i="1"/>
  <c r="R17" i="1"/>
  <c r="S17" i="1"/>
  <c r="T17" i="1"/>
  <c r="AI17" i="1"/>
  <c r="AK17" i="1"/>
  <c r="AM17" i="1"/>
  <c r="AO17" i="1"/>
  <c r="AP40" i="1"/>
  <c r="AQ17" i="1"/>
  <c r="AS17" i="1"/>
  <c r="BA10" i="1"/>
  <c r="AK24" i="1"/>
  <c r="AK25" i="1" s="1"/>
  <c r="AC23" i="1"/>
  <c r="AC59" i="1" s="1"/>
  <c r="Z23" i="1"/>
  <c r="Z59" i="1" s="1"/>
  <c r="V23" i="1"/>
  <c r="V59" i="1" s="1"/>
  <c r="R23" i="1"/>
  <c r="R59" i="1" s="1"/>
  <c r="N23" i="1"/>
  <c r="N59" i="1" s="1"/>
  <c r="I23" i="1"/>
  <c r="I59" i="1" s="1"/>
  <c r="O36" i="1"/>
  <c r="H39" i="1"/>
  <c r="P40" i="1"/>
  <c r="BA39" i="1"/>
  <c r="BC17" i="1"/>
  <c r="AJ24" i="1"/>
  <c r="AJ25" i="1" s="1"/>
  <c r="Y23" i="1"/>
  <c r="Y59" i="1" s="1"/>
  <c r="U23" i="1"/>
  <c r="U59" i="1" s="1"/>
  <c r="M23" i="1"/>
  <c r="M59" i="1" s="1"/>
  <c r="L36" i="1"/>
  <c r="N36" i="1"/>
  <c r="P39" i="1"/>
  <c r="L39" i="1"/>
  <c r="G39" i="1"/>
  <c r="O40" i="1"/>
  <c r="AP17" i="1"/>
  <c r="AH17" i="1"/>
  <c r="AA17" i="1"/>
  <c r="AQ16" i="1"/>
  <c r="AI16" i="1"/>
  <c r="L16" i="1"/>
  <c r="N16" i="1"/>
  <c r="P16" i="1"/>
  <c r="BD40" i="1"/>
  <c r="BD39" i="1"/>
  <c r="BF36" i="1"/>
  <c r="BB36" i="1"/>
  <c r="BF17" i="1"/>
  <c r="BB17" i="1"/>
  <c r="BB16" i="1"/>
  <c r="BE10" i="1"/>
  <c r="AN17" i="1"/>
  <c r="Y17" i="1"/>
  <c r="I17" i="1"/>
  <c r="AO16" i="1"/>
  <c r="BE36" i="1"/>
  <c r="BD10" i="1"/>
  <c r="AL17" i="1"/>
  <c r="AM16" i="1"/>
  <c r="H11" i="1"/>
  <c r="V17" i="1"/>
  <c r="X17" i="1"/>
  <c r="Z17" i="1"/>
  <c r="AB17" i="1"/>
  <c r="AC17" i="1"/>
  <c r="AI39" i="1"/>
  <c r="AJ39" i="1"/>
  <c r="AK39" i="1"/>
  <c r="AL39" i="1"/>
  <c r="AM39" i="1"/>
  <c r="AN39" i="1"/>
  <c r="AO39" i="1"/>
  <c r="AP39" i="1"/>
  <c r="AQ39" i="1"/>
  <c r="AR39" i="1"/>
  <c r="AS39" i="1"/>
  <c r="BB39" i="1"/>
  <c r="BD36" i="1"/>
  <c r="H10" i="1"/>
  <c r="AR40" i="1"/>
  <c r="AN40" i="1"/>
  <c r="AL40" i="1"/>
  <c r="AJ40" i="1"/>
  <c r="AH40" i="1"/>
  <c r="AH39" i="1"/>
  <c r="AR34" i="1"/>
  <c r="AP34" i="1"/>
  <c r="AN34" i="1"/>
  <c r="AL34" i="1"/>
  <c r="AJ34" i="1"/>
  <c r="AL27" i="1"/>
  <c r="AJ27" i="1"/>
  <c r="AH27" i="1"/>
  <c r="AE17" i="1"/>
  <c r="AG16" i="1"/>
  <c r="AG17" i="1"/>
  <c r="AS40" i="1"/>
  <c r="AQ40" i="1"/>
  <c r="AO40" i="1"/>
  <c r="AM40" i="1"/>
  <c r="AK40" i="1"/>
  <c r="AI40" i="1"/>
  <c r="AM27" i="1"/>
  <c r="AK27" i="1"/>
  <c r="AI27" i="1"/>
  <c r="BA22" i="1"/>
  <c r="BE39" i="1"/>
  <c r="BF39" i="1"/>
  <c r="BF16" i="1"/>
  <c r="BC10" i="1"/>
  <c r="AD16" i="1"/>
  <c r="AA16" i="1"/>
  <c r="Y16" i="1"/>
  <c r="W16" i="1"/>
  <c r="U16" i="1"/>
  <c r="S16" i="1"/>
  <c r="G10" i="1"/>
  <c r="R16" i="1"/>
  <c r="AF16" i="1"/>
  <c r="K22" i="1"/>
  <c r="G16" i="1"/>
  <c r="G18" i="1"/>
  <c r="G52" i="1" s="1"/>
  <c r="I31" i="4" l="1"/>
  <c r="I25" i="4"/>
  <c r="BA49" i="1"/>
  <c r="BC34" i="4"/>
  <c r="BC18" i="4"/>
  <c r="BC10" i="4"/>
  <c r="H49" i="1"/>
  <c r="J21" i="4" s="1"/>
  <c r="J34" i="4"/>
  <c r="J18" i="4"/>
  <c r="J14" i="4"/>
  <c r="J15" i="4" s="1"/>
  <c r="J10" i="4"/>
  <c r="J6" i="4"/>
  <c r="BD49" i="1"/>
  <c r="BF21" i="4" s="1"/>
  <c r="BF34" i="4"/>
  <c r="BF18" i="4"/>
  <c r="BF14" i="4"/>
  <c r="BF15" i="4" s="1"/>
  <c r="BF10" i="4"/>
  <c r="BF6" i="4"/>
  <c r="BB49" i="1"/>
  <c r="BD34" i="4"/>
  <c r="BD18" i="4"/>
  <c r="BD10" i="4"/>
  <c r="Z4" i="4"/>
  <c r="Z8" i="4"/>
  <c r="Z11" i="4" s="1"/>
  <c r="X8" i="4"/>
  <c r="X11" i="4" s="1"/>
  <c r="X4" i="4"/>
  <c r="P49" i="1"/>
  <c r="R8" i="4" s="1"/>
  <c r="R34" i="4"/>
  <c r="R18" i="4"/>
  <c r="R10" i="4"/>
  <c r="L49" i="1"/>
  <c r="N34" i="4"/>
  <c r="N18" i="4"/>
  <c r="N10" i="4"/>
  <c r="W28" i="4"/>
  <c r="W23" i="4"/>
  <c r="W17" i="4"/>
  <c r="W19" i="4" s="1"/>
  <c r="T28" i="4"/>
  <c r="T23" i="4"/>
  <c r="T17" i="4"/>
  <c r="T19" i="4" s="1"/>
  <c r="AG28" i="4"/>
  <c r="AG23" i="4"/>
  <c r="AG17" i="4"/>
  <c r="AG19" i="4" s="1"/>
  <c r="Z28" i="4"/>
  <c r="Z23" i="4"/>
  <c r="Z17" i="4"/>
  <c r="Z19" i="4" s="1"/>
  <c r="BC24" i="1"/>
  <c r="BC25" i="1" s="1"/>
  <c r="BC29" i="1" s="1"/>
  <c r="J25" i="4"/>
  <c r="J31" i="4"/>
  <c r="T8" i="4"/>
  <c r="T11" i="4" s="1"/>
  <c r="T4" i="4"/>
  <c r="W4" i="4"/>
  <c r="W8" i="4"/>
  <c r="W11" i="4" s="1"/>
  <c r="H34" i="4"/>
  <c r="BF25" i="4"/>
  <c r="BF31" i="4"/>
  <c r="V4" i="4"/>
  <c r="V8" i="4"/>
  <c r="V11" i="4" s="1"/>
  <c r="AA4" i="4"/>
  <c r="AA8" i="4"/>
  <c r="AA11" i="4" s="1"/>
  <c r="AF8" i="4"/>
  <c r="AF11" i="4" s="1"/>
  <c r="AF4" i="4"/>
  <c r="U8" i="4"/>
  <c r="U11" i="4" s="1"/>
  <c r="U4" i="4"/>
  <c r="BF49" i="1"/>
  <c r="BH34" i="4" s="1"/>
  <c r="BH18" i="4"/>
  <c r="BH10" i="4"/>
  <c r="G31" i="4"/>
  <c r="N49" i="1"/>
  <c r="P8" i="4" s="1"/>
  <c r="P18" i="4"/>
  <c r="P10" i="4"/>
  <c r="AF28" i="4"/>
  <c r="AF23" i="4"/>
  <c r="AF17" i="4"/>
  <c r="AF19" i="4" s="1"/>
  <c r="V28" i="4"/>
  <c r="V23" i="4"/>
  <c r="V17" i="4"/>
  <c r="V19" i="4" s="1"/>
  <c r="BB24" i="1"/>
  <c r="BB25" i="1" s="1"/>
  <c r="BB29" i="1" s="1"/>
  <c r="BG25" i="4"/>
  <c r="BG31" i="4"/>
  <c r="K49" i="1"/>
  <c r="M34" i="4" s="1"/>
  <c r="M18" i="4"/>
  <c r="M10" i="4"/>
  <c r="G49" i="1"/>
  <c r="I4" i="4" s="1"/>
  <c r="I18" i="4"/>
  <c r="I6" i="4"/>
  <c r="I10" i="4"/>
  <c r="I14" i="4"/>
  <c r="I15" i="4" s="1"/>
  <c r="BE49" i="1"/>
  <c r="BG34" i="4" s="1"/>
  <c r="BG6" i="4"/>
  <c r="BG18" i="4"/>
  <c r="BG14" i="4"/>
  <c r="BG15" i="4" s="1"/>
  <c r="BG10" i="4"/>
  <c r="BC49" i="1"/>
  <c r="BE10" i="4"/>
  <c r="BE18" i="4"/>
  <c r="AB8" i="4"/>
  <c r="AB11" i="4" s="1"/>
  <c r="AB4" i="4"/>
  <c r="AG8" i="4"/>
  <c r="AG11" i="4" s="1"/>
  <c r="AG4" i="4"/>
  <c r="Q49" i="1"/>
  <c r="S8" i="4" s="1"/>
  <c r="S34" i="4"/>
  <c r="S18" i="4"/>
  <c r="S10" i="4"/>
  <c r="O49" i="1"/>
  <c r="Q18" i="4"/>
  <c r="Q10" i="4"/>
  <c r="M49" i="1"/>
  <c r="O34" i="4" s="1"/>
  <c r="O18" i="4"/>
  <c r="O10" i="4"/>
  <c r="K4" i="4"/>
  <c r="K8" i="4"/>
  <c r="K11" i="4" s="1"/>
  <c r="K23" i="4"/>
  <c r="K17" i="4"/>
  <c r="K19" i="4" s="1"/>
  <c r="K28" i="4"/>
  <c r="AB28" i="4"/>
  <c r="AB23" i="4"/>
  <c r="AB17" i="4"/>
  <c r="AB19" i="4" s="1"/>
  <c r="U28" i="4"/>
  <c r="U23" i="4"/>
  <c r="U17" i="4"/>
  <c r="U19" i="4" s="1"/>
  <c r="H28" i="4"/>
  <c r="H23" i="4"/>
  <c r="H17" i="4"/>
  <c r="H19" i="4" s="1"/>
  <c r="AA28" i="4"/>
  <c r="AA23" i="4"/>
  <c r="AA17" i="4"/>
  <c r="AA19" i="4" s="1"/>
  <c r="X28" i="4"/>
  <c r="X23" i="4"/>
  <c r="X17" i="4"/>
  <c r="X19" i="4" s="1"/>
  <c r="H8" i="4"/>
  <c r="H11" i="4" s="1"/>
  <c r="BA24" i="1"/>
  <c r="BA25" i="1" s="1"/>
  <c r="BA29" i="1" s="1"/>
  <c r="BF52" i="1"/>
  <c r="BF24" i="1"/>
  <c r="BF25" i="1" s="1"/>
  <c r="BF29" i="1" s="1"/>
  <c r="BF59" i="1"/>
  <c r="BB52" i="1"/>
  <c r="BD14" i="4" s="1"/>
  <c r="BD15" i="4" s="1"/>
  <c r="BE24" i="1"/>
  <c r="BE25" i="1" s="1"/>
  <c r="BE29" i="1" s="1"/>
  <c r="BE59" i="1"/>
  <c r="BD24" i="1"/>
  <c r="BD25" i="1" s="1"/>
  <c r="BD31" i="1" s="1"/>
  <c r="K24" i="1"/>
  <c r="K25" i="1" s="1"/>
  <c r="K59" i="1"/>
  <c r="BC52" i="1"/>
  <c r="BE6" i="4" s="1"/>
  <c r="BA52" i="1"/>
  <c r="BC14" i="4" s="1"/>
  <c r="BC15" i="4" s="1"/>
  <c r="AK29" i="1"/>
  <c r="AH29" i="1"/>
  <c r="AL29" i="1"/>
  <c r="AI29" i="1"/>
  <c r="AM29" i="1"/>
  <c r="AJ29" i="1"/>
  <c r="P4" i="4" l="1"/>
  <c r="BC31" i="1"/>
  <c r="BD6" i="4"/>
  <c r="I7" i="4"/>
  <c r="BG21" i="4"/>
  <c r="P34" i="4"/>
  <c r="BB31" i="1"/>
  <c r="Q23" i="4"/>
  <c r="Q28" i="4"/>
  <c r="Q17" i="4"/>
  <c r="Q19" i="4" s="1"/>
  <c r="Q4" i="4"/>
  <c r="BC6" i="4"/>
  <c r="Q8" i="4"/>
  <c r="Q11" i="4" s="1"/>
  <c r="N23" i="4"/>
  <c r="N28" i="4"/>
  <c r="N17" i="4"/>
  <c r="N19" i="4" s="1"/>
  <c r="BD28" i="4"/>
  <c r="BD23" i="4"/>
  <c r="BD17" i="4"/>
  <c r="BD19" i="4" s="1"/>
  <c r="BD8" i="4"/>
  <c r="BD11" i="4" s="1"/>
  <c r="BD4" i="4"/>
  <c r="J28" i="4"/>
  <c r="J23" i="4"/>
  <c r="J17" i="4"/>
  <c r="J19" i="4" s="1"/>
  <c r="BC28" i="4"/>
  <c r="BC23" i="4"/>
  <c r="BC17" i="4"/>
  <c r="BC19" i="4" s="1"/>
  <c r="BC8" i="4"/>
  <c r="BC11" i="4" s="1"/>
  <c r="BC4" i="4"/>
  <c r="J8" i="4"/>
  <c r="J11" i="4" s="1"/>
  <c r="BA31" i="1"/>
  <c r="BH31" i="4"/>
  <c r="BH25" i="4"/>
  <c r="BH21" i="4"/>
  <c r="O28" i="4"/>
  <c r="O23" i="4"/>
  <c r="O17" i="4"/>
  <c r="O19" i="4" s="1"/>
  <c r="S11" i="4"/>
  <c r="S28" i="4"/>
  <c r="S23" i="4"/>
  <c r="S17" i="4"/>
  <c r="S19" i="4" s="1"/>
  <c r="BG28" i="4"/>
  <c r="BG23" i="4"/>
  <c r="BG17" i="4"/>
  <c r="BG19" i="4" s="1"/>
  <c r="BG8" i="4"/>
  <c r="BG11" i="4" s="1"/>
  <c r="BG4" i="4"/>
  <c r="BG7" i="4" s="1"/>
  <c r="M28" i="4"/>
  <c r="M23" i="4"/>
  <c r="M17" i="4"/>
  <c r="M19" i="4" s="1"/>
  <c r="S4" i="4"/>
  <c r="P28" i="4"/>
  <c r="P23" i="4"/>
  <c r="P17" i="4"/>
  <c r="P19" i="4" s="1"/>
  <c r="BH14" i="4"/>
  <c r="BH15" i="4" s="1"/>
  <c r="N8" i="4"/>
  <c r="N11" i="4" s="1"/>
  <c r="O8" i="4"/>
  <c r="O11" i="4" s="1"/>
  <c r="M4" i="4"/>
  <c r="J4" i="4"/>
  <c r="J7" i="4" s="1"/>
  <c r="BC25" i="4"/>
  <c r="BC31" i="4"/>
  <c r="BC21" i="4"/>
  <c r="BE28" i="4"/>
  <c r="BE23" i="4"/>
  <c r="BE17" i="4"/>
  <c r="BE19" i="4" s="1"/>
  <c r="BE8" i="4"/>
  <c r="BE11" i="4" s="1"/>
  <c r="BE4" i="4"/>
  <c r="BE7" i="4" s="1"/>
  <c r="I28" i="4"/>
  <c r="I23" i="4"/>
  <c r="I17" i="4"/>
  <c r="I19" i="4" s="1"/>
  <c r="BE31" i="4"/>
  <c r="BE21" i="4"/>
  <c r="BE25" i="4"/>
  <c r="P11" i="4"/>
  <c r="BH28" i="4"/>
  <c r="BH23" i="4"/>
  <c r="BH17" i="4"/>
  <c r="BH19" i="4" s="1"/>
  <c r="BH8" i="4"/>
  <c r="BH11" i="4" s="1"/>
  <c r="BH4" i="4"/>
  <c r="BD29" i="1"/>
  <c r="BD31" i="4"/>
  <c r="BD25" i="4"/>
  <c r="BD21" i="4"/>
  <c r="Q34" i="4"/>
  <c r="BE14" i="4"/>
  <c r="BE15" i="4" s="1"/>
  <c r="BE34" i="4"/>
  <c r="I34" i="4"/>
  <c r="BH6" i="4"/>
  <c r="N4" i="4"/>
  <c r="O4" i="4"/>
  <c r="I8" i="4"/>
  <c r="I11" i="4" s="1"/>
  <c r="M8" i="4"/>
  <c r="M11" i="4" s="1"/>
  <c r="R11" i="4"/>
  <c r="R28" i="4"/>
  <c r="R23" i="4"/>
  <c r="R17" i="4"/>
  <c r="R19" i="4" s="1"/>
  <c r="BF28" i="4"/>
  <c r="BF23" i="4"/>
  <c r="BF17" i="4"/>
  <c r="BF19" i="4" s="1"/>
  <c r="BF4" i="4"/>
  <c r="BF7" i="4" s="1"/>
  <c r="BF8" i="4"/>
  <c r="BF11" i="4" s="1"/>
  <c r="R4" i="4"/>
  <c r="I21" i="4"/>
  <c r="BE31" i="1"/>
  <c r="BF31" i="1"/>
  <c r="E23" i="4" l="1"/>
  <c r="BH7" i="4"/>
  <c r="BD7" i="4"/>
  <c r="BC7" i="4"/>
  <c r="E8" i="4"/>
  <c r="E16" i="4"/>
  <c r="E28" i="4"/>
  <c r="E30" i="4" s="1"/>
  <c r="E34" i="4"/>
  <c r="E36" i="4" s="1"/>
  <c r="AG36" i="1"/>
  <c r="AG34" i="1"/>
  <c r="AG27" i="1"/>
  <c r="AF36" i="1"/>
  <c r="AF34" i="1"/>
  <c r="AF27" i="1"/>
  <c r="AE36" i="1"/>
  <c r="AE34" i="1"/>
  <c r="AE27" i="1"/>
  <c r="AD36" i="1"/>
  <c r="AD34" i="1"/>
  <c r="AD27" i="1"/>
  <c r="AF40" i="1" l="1"/>
  <c r="AE39" i="1"/>
  <c r="AG39" i="1"/>
  <c r="AE40" i="1"/>
  <c r="AG40" i="1"/>
  <c r="AD39" i="1"/>
  <c r="AF39" i="1"/>
  <c r="AD40" i="1"/>
  <c r="AE24" i="1"/>
  <c r="AE25" i="1" s="1"/>
  <c r="AE29" i="1" s="1"/>
  <c r="AG24" i="1"/>
  <c r="AG25" i="1" s="1"/>
  <c r="AF24" i="1"/>
  <c r="AF25" i="1" s="1"/>
  <c r="AF29" i="1" s="1"/>
  <c r="AD24" i="1"/>
  <c r="AD25" i="1" s="1"/>
  <c r="AD29" i="1" s="1"/>
  <c r="AD22" i="1"/>
  <c r="AG22" i="1"/>
  <c r="AF22" i="1"/>
  <c r="AE22" i="1"/>
  <c r="AC36" i="1"/>
  <c r="AC34" i="1"/>
  <c r="AC27" i="1"/>
  <c r="AC39" i="1" l="1"/>
  <c r="AC40" i="1"/>
  <c r="AC24" i="1"/>
  <c r="AC25" i="1" s="1"/>
  <c r="AG29" i="1"/>
  <c r="AC22" i="1"/>
  <c r="AB36" i="1"/>
  <c r="AB34" i="1"/>
  <c r="AB27" i="1"/>
  <c r="AA36" i="1"/>
  <c r="AA34" i="1"/>
  <c r="AA27" i="1"/>
  <c r="Z36" i="1"/>
  <c r="Z34" i="1"/>
  <c r="Z27" i="1"/>
  <c r="Y36" i="1"/>
  <c r="Y34" i="1"/>
  <c r="Y27" i="1"/>
  <c r="X36" i="1"/>
  <c r="X34" i="1"/>
  <c r="W36" i="1"/>
  <c r="W34" i="1"/>
  <c r="W27" i="1"/>
  <c r="V36" i="1"/>
  <c r="V34" i="1"/>
  <c r="V27" i="1"/>
  <c r="U36" i="1"/>
  <c r="U34" i="1"/>
  <c r="U27" i="1"/>
  <c r="T36" i="1"/>
  <c r="T34" i="1"/>
  <c r="S36" i="1"/>
  <c r="S34" i="1"/>
  <c r="S27" i="1"/>
  <c r="R36" i="1"/>
  <c r="R34" i="1"/>
  <c r="R27" i="1"/>
  <c r="Q27" i="1"/>
  <c r="T40" i="1" l="1"/>
  <c r="V40" i="1"/>
  <c r="X40" i="1"/>
  <c r="Z40" i="1"/>
  <c r="AB40" i="1"/>
  <c r="S39" i="1"/>
  <c r="U39" i="1"/>
  <c r="W39" i="1"/>
  <c r="Y39" i="1"/>
  <c r="AA39" i="1"/>
  <c r="Q40" i="1"/>
  <c r="R40" i="1"/>
  <c r="S40" i="1"/>
  <c r="U40" i="1"/>
  <c r="W40" i="1"/>
  <c r="Y40" i="1"/>
  <c r="AA40" i="1"/>
  <c r="Q39" i="1"/>
  <c r="R39" i="1"/>
  <c r="T39" i="1"/>
  <c r="V39" i="1"/>
  <c r="X39" i="1"/>
  <c r="Z39" i="1"/>
  <c r="AB39" i="1"/>
  <c r="Q24" i="1"/>
  <c r="Q25" i="1" s="1"/>
  <c r="R24" i="1"/>
  <c r="R25" i="1" s="1"/>
  <c r="V24" i="1"/>
  <c r="V25" i="1" s="1"/>
  <c r="X24" i="1"/>
  <c r="X25" i="1" s="1"/>
  <c r="AB24" i="1"/>
  <c r="AB25" i="1" s="1"/>
  <c r="T24" i="1"/>
  <c r="T25" i="1" s="1"/>
  <c r="T29" i="1" s="1"/>
  <c r="Z24" i="1"/>
  <c r="Z25" i="1" s="1"/>
  <c r="S24" i="1"/>
  <c r="S25" i="1" s="1"/>
  <c r="U24" i="1"/>
  <c r="U25" i="1" s="1"/>
  <c r="W24" i="1"/>
  <c r="W25" i="1" s="1"/>
  <c r="Y24" i="1"/>
  <c r="Y25" i="1" s="1"/>
  <c r="AA24" i="1"/>
  <c r="AA25" i="1" s="1"/>
  <c r="T22" i="1"/>
  <c r="X22" i="1"/>
  <c r="AC29" i="1"/>
  <c r="AB22" i="1"/>
  <c r="X27" i="1"/>
  <c r="T27" i="1"/>
  <c r="AA22" i="1"/>
  <c r="W22" i="1"/>
  <c r="S22" i="1"/>
  <c r="Z22" i="1"/>
  <c r="V22" i="1"/>
  <c r="R22" i="1"/>
  <c r="Y22" i="1"/>
  <c r="U22" i="1"/>
  <c r="Q22" i="1"/>
  <c r="F15" i="1"/>
  <c r="F14" i="1"/>
  <c r="F17" i="1" l="1"/>
  <c r="F16" i="1"/>
  <c r="AB29" i="1"/>
  <c r="F59" i="1"/>
  <c r="X29" i="1"/>
  <c r="U29" i="1"/>
  <c r="Z29" i="1"/>
  <c r="S29" i="1"/>
  <c r="Q29" i="1"/>
  <c r="R29" i="1"/>
  <c r="W29" i="1"/>
  <c r="Y29" i="1"/>
  <c r="V29" i="1"/>
  <c r="AA29" i="1"/>
  <c r="F10" i="1"/>
  <c r="F11" i="1"/>
  <c r="H24" i="1" l="1"/>
  <c r="H25" i="1" s="1"/>
  <c r="H31" i="1" s="1"/>
  <c r="H27" i="1"/>
  <c r="H29" i="1" l="1"/>
  <c r="H22" i="1"/>
  <c r="G24" i="1" l="1"/>
  <c r="G25" i="1" s="1"/>
  <c r="G31" i="1" s="1"/>
  <c r="G27" i="1"/>
  <c r="N24" i="1"/>
  <c r="N25" i="1" s="1"/>
  <c r="N27" i="1"/>
  <c r="I24" i="1"/>
  <c r="I25" i="1" s="1"/>
  <c r="I27" i="1"/>
  <c r="L27" i="1"/>
  <c r="O27" i="1"/>
  <c r="K27" i="1"/>
  <c r="M27" i="1"/>
  <c r="P27" i="1"/>
  <c r="F24" i="1"/>
  <c r="F27" i="1"/>
  <c r="M24" i="1"/>
  <c r="M25" i="1" s="1"/>
  <c r="O24" i="1"/>
  <c r="O25" i="1" s="1"/>
  <c r="P24" i="1"/>
  <c r="P25" i="1" s="1"/>
  <c r="L24" i="1"/>
  <c r="L25" i="1" s="1"/>
  <c r="F18" i="1"/>
  <c r="F52" i="1" s="1"/>
  <c r="H31" i="4" l="1"/>
  <c r="H25" i="4"/>
  <c r="H21" i="4"/>
  <c r="H6" i="4"/>
  <c r="H7" i="4" s="1"/>
  <c r="H14" i="4"/>
  <c r="H15" i="4" s="1"/>
  <c r="O29" i="1"/>
  <c r="I29" i="1"/>
  <c r="G29" i="1"/>
  <c r="L29" i="1"/>
  <c r="K29" i="1"/>
  <c r="M29" i="1"/>
  <c r="P29" i="1"/>
  <c r="N29" i="1"/>
  <c r="L22" i="1"/>
  <c r="I22" i="1"/>
  <c r="F22" i="1"/>
  <c r="O22" i="1"/>
  <c r="N22" i="1"/>
  <c r="G22" i="1"/>
  <c r="P22" i="1"/>
  <c r="M22" i="1"/>
  <c r="F25" i="1"/>
  <c r="F31" i="1" s="1"/>
  <c r="F29" i="1" l="1"/>
  <c r="AP3" i="1" l="1"/>
  <c r="AR3" i="1"/>
  <c r="AS3" i="1"/>
  <c r="AU3" i="1"/>
  <c r="AV3" i="1"/>
  <c r="AW3" i="1"/>
  <c r="AV22" i="1" l="1"/>
  <c r="AV27" i="1"/>
  <c r="AV24" i="1"/>
  <c r="AV25" i="1" s="1"/>
  <c r="AY3" i="1"/>
  <c r="AS22" i="1"/>
  <c r="AS27" i="1"/>
  <c r="AS24" i="1"/>
  <c r="AS25" i="1" s="1"/>
  <c r="AS29" i="1" s="1"/>
  <c r="AR22" i="1"/>
  <c r="AR24" i="1"/>
  <c r="AR25" i="1" s="1"/>
  <c r="AR29" i="1" s="1"/>
  <c r="AR27" i="1"/>
  <c r="AN3" i="1"/>
  <c r="AT3" i="1"/>
  <c r="AZ3" i="1"/>
  <c r="AW22" i="1"/>
  <c r="AW24" i="1"/>
  <c r="AW25" i="1" s="1"/>
  <c r="AW27" i="1"/>
  <c r="AU22" i="1"/>
  <c r="AU27" i="1"/>
  <c r="AU24" i="1"/>
  <c r="AU25" i="1" s="1"/>
  <c r="AQ3" i="1"/>
  <c r="AX3" i="1"/>
  <c r="AP22" i="1"/>
  <c r="AP24" i="1"/>
  <c r="AP25" i="1" s="1"/>
  <c r="AP29" i="1" s="1"/>
  <c r="AP27" i="1"/>
  <c r="AO3" i="1"/>
  <c r="AX22" i="1" l="1"/>
  <c r="AX24" i="1"/>
  <c r="AX25" i="1" s="1"/>
  <c r="AX27" i="1"/>
  <c r="AU29" i="1"/>
  <c r="AU31" i="1"/>
  <c r="AW29" i="1"/>
  <c r="AW31" i="1"/>
  <c r="AT22" i="1"/>
  <c r="AT27" i="1"/>
  <c r="AT24" i="1"/>
  <c r="AT25" i="1" s="1"/>
  <c r="AV29" i="1"/>
  <c r="AV31" i="1"/>
  <c r="AO22" i="1"/>
  <c r="AO24" i="1"/>
  <c r="AO25" i="1" s="1"/>
  <c r="AO29" i="1" s="1"/>
  <c r="AO27" i="1"/>
  <c r="AQ22" i="1"/>
  <c r="AQ24" i="1"/>
  <c r="AQ25" i="1" s="1"/>
  <c r="AQ29" i="1" s="1"/>
  <c r="AQ27" i="1"/>
  <c r="AZ24" i="1"/>
  <c r="AZ25" i="1" s="1"/>
  <c r="AZ27" i="1"/>
  <c r="AZ22" i="1"/>
  <c r="AN22" i="1"/>
  <c r="AN24" i="1"/>
  <c r="AN25" i="1" s="1"/>
  <c r="AN29" i="1" s="1"/>
  <c r="AN27" i="1"/>
  <c r="AY27" i="1"/>
  <c r="AY24" i="1"/>
  <c r="AY25" i="1" s="1"/>
  <c r="AY22" i="1"/>
  <c r="AZ29" i="1" l="1"/>
  <c r="AZ31" i="1"/>
  <c r="AY31" i="1"/>
  <c r="AY29" i="1"/>
  <c r="AT31" i="1"/>
  <c r="AT29" i="1"/>
  <c r="AX29" i="1"/>
  <c r="AX31" i="1"/>
  <c r="I4" i="1" l="1"/>
  <c r="I55" i="1" s="1"/>
  <c r="I6" i="1" l="1"/>
  <c r="I10" i="1" s="1"/>
  <c r="I5" i="1"/>
  <c r="I18" i="1" l="1"/>
  <c r="I52" i="1" s="1"/>
  <c r="I57" i="1"/>
  <c r="I7" i="1"/>
  <c r="I11" i="1" s="1"/>
  <c r="K25" i="4" l="1"/>
  <c r="K31" i="4"/>
  <c r="K21" i="4"/>
  <c r="K14" i="4"/>
  <c r="K15" i="4" s="1"/>
  <c r="K6" i="4"/>
  <c r="K7" i="4" s="1"/>
  <c r="I31" i="1"/>
  <c r="J4" i="1" l="1"/>
  <c r="J55" i="1" s="1"/>
  <c r="J5" i="1" l="1"/>
  <c r="J6" i="1"/>
  <c r="J10" i="1" s="1"/>
  <c r="J18" i="1" l="1"/>
  <c r="J57" i="1"/>
  <c r="J7" i="1"/>
  <c r="J11" i="1" s="1"/>
  <c r="J31" i="1" l="1"/>
  <c r="J52" i="1"/>
  <c r="K4" i="1"/>
  <c r="K55" i="1" s="1"/>
  <c r="L31" i="4" l="1"/>
  <c r="L25" i="4"/>
  <c r="L21" i="4"/>
  <c r="L6" i="4"/>
  <c r="L7" i="4" s="1"/>
  <c r="L14" i="4"/>
  <c r="L15" i="4" s="1"/>
  <c r="K5" i="1"/>
  <c r="K6" i="1"/>
  <c r="K10" i="1" s="1"/>
  <c r="K18" i="1" l="1"/>
  <c r="K52" i="1" s="1"/>
  <c r="K57" i="1"/>
  <c r="K7" i="1"/>
  <c r="K11" i="1" s="1"/>
  <c r="M31" i="4" l="1"/>
  <c r="M25" i="4"/>
  <c r="M21" i="4"/>
  <c r="M14" i="4"/>
  <c r="M15" i="4" s="1"/>
  <c r="M6" i="4"/>
  <c r="M7" i="4" s="1"/>
  <c r="K31" i="1"/>
  <c r="L4" i="1" l="1"/>
  <c r="L55" i="1" s="1"/>
  <c r="L6" i="1" l="1"/>
  <c r="L10" i="1" s="1"/>
  <c r="L5" i="1"/>
  <c r="L18" i="1" l="1"/>
  <c r="L52" i="1" s="1"/>
  <c r="L57" i="1"/>
  <c r="L7" i="1"/>
  <c r="L11" i="1" s="1"/>
  <c r="N25" i="4" l="1"/>
  <c r="N31" i="4"/>
  <c r="N21" i="4"/>
  <c r="N6" i="4"/>
  <c r="N7" i="4" s="1"/>
  <c r="N14" i="4"/>
  <c r="N15" i="4" s="1"/>
  <c r="L31" i="1"/>
  <c r="M4" i="1" l="1"/>
  <c r="M55" i="1" s="1"/>
  <c r="M5" i="1"/>
  <c r="M57" i="1" s="1"/>
  <c r="M6" i="1"/>
  <c r="M10" i="1" s="1"/>
  <c r="M18" i="1" l="1"/>
  <c r="M7" i="1"/>
  <c r="M11" i="1" s="1"/>
  <c r="M52" i="1" l="1"/>
  <c r="M31" i="1"/>
  <c r="O25" i="4" l="1"/>
  <c r="O31" i="4"/>
  <c r="O21" i="4"/>
  <c r="O14" i="4"/>
  <c r="O15" i="4" s="1"/>
  <c r="O6" i="4"/>
  <c r="O7" i="4" s="1"/>
  <c r="N4" i="1"/>
  <c r="N55" i="1" s="1"/>
  <c r="N6" i="1"/>
  <c r="N10" i="1" s="1"/>
  <c r="N5" i="1" l="1"/>
  <c r="N18" i="1" l="1"/>
  <c r="N52" i="1" s="1"/>
  <c r="N57" i="1"/>
  <c r="N7" i="1"/>
  <c r="N11" i="1" s="1"/>
  <c r="P31" i="4" l="1"/>
  <c r="P25" i="4"/>
  <c r="P21" i="4"/>
  <c r="P6" i="4"/>
  <c r="P7" i="4" s="1"/>
  <c r="P14" i="4"/>
  <c r="P15" i="4" s="1"/>
  <c r="N31" i="1"/>
  <c r="O4" i="1"/>
  <c r="O55" i="1" s="1"/>
  <c r="O5" i="1" l="1"/>
  <c r="O6" i="1"/>
  <c r="O10" i="1" s="1"/>
  <c r="O18" i="1" l="1"/>
  <c r="O52" i="1" s="1"/>
  <c r="O57" i="1"/>
  <c r="O7" i="1"/>
  <c r="O11" i="1" s="1"/>
  <c r="Q31" i="4" l="1"/>
  <c r="Q25" i="4"/>
  <c r="Q21" i="4"/>
  <c r="Q6" i="4"/>
  <c r="Q7" i="4" s="1"/>
  <c r="Q14" i="4"/>
  <c r="Q15" i="4" s="1"/>
  <c r="O31" i="1"/>
  <c r="P4" i="1" l="1"/>
  <c r="P55" i="1" s="1"/>
  <c r="P5" i="1"/>
  <c r="P57" i="1" s="1"/>
  <c r="P6" i="1"/>
  <c r="P10" i="1" s="1"/>
  <c r="P18" i="1" l="1"/>
  <c r="P52" i="1" l="1"/>
  <c r="P31" i="1"/>
  <c r="P7" i="1"/>
  <c r="P11" i="1" s="1"/>
  <c r="Q4" i="1"/>
  <c r="Q55" i="1" s="1"/>
  <c r="R25" i="4" l="1"/>
  <c r="R21" i="4"/>
  <c r="R31" i="4"/>
  <c r="R6" i="4"/>
  <c r="R7" i="4" s="1"/>
  <c r="R14" i="4"/>
  <c r="R15" i="4" s="1"/>
  <c r="Q5" i="1"/>
  <c r="Q6" i="1"/>
  <c r="Q10" i="1" s="1"/>
  <c r="Q18" i="1" l="1"/>
  <c r="Q52" i="1" s="1"/>
  <c r="Q57" i="1"/>
  <c r="Q31" i="1" l="1"/>
  <c r="S25" i="4"/>
  <c r="S21" i="4"/>
  <c r="S31" i="4"/>
  <c r="S14" i="4"/>
  <c r="S15" i="4" s="1"/>
  <c r="S6" i="4"/>
  <c r="S7" i="4" s="1"/>
  <c r="Q7" i="1"/>
  <c r="Q11" i="1" s="1"/>
  <c r="R4" i="1" l="1"/>
  <c r="R55" i="1" s="1"/>
  <c r="R5" i="1" l="1"/>
  <c r="R6" i="1"/>
  <c r="R10" i="1" s="1"/>
  <c r="R18" i="1" l="1"/>
  <c r="R52" i="1" s="1"/>
  <c r="R57" i="1"/>
  <c r="R7" i="1"/>
  <c r="R11" i="1" s="1"/>
  <c r="R31" i="1" l="1"/>
  <c r="T31" i="4"/>
  <c r="T25" i="4"/>
  <c r="T21" i="4"/>
  <c r="T6" i="4"/>
  <c r="T7" i="4" s="1"/>
  <c r="T14" i="4"/>
  <c r="T15" i="4" s="1"/>
  <c r="S4" i="1"/>
  <c r="S55" i="1" s="1"/>
  <c r="S6" i="1"/>
  <c r="S10" i="1" s="1"/>
  <c r="S5" i="1" l="1"/>
  <c r="S18" i="1" l="1"/>
  <c r="S52" i="1" s="1"/>
  <c r="S57" i="1"/>
  <c r="S7" i="1"/>
  <c r="S11" i="1" s="1"/>
  <c r="S31" i="1" l="1"/>
  <c r="U31" i="4"/>
  <c r="U25" i="4"/>
  <c r="U21" i="4"/>
  <c r="U14" i="4"/>
  <c r="U15" i="4" s="1"/>
  <c r="U6" i="4"/>
  <c r="U7" i="4" s="1"/>
  <c r="T4" i="1"/>
  <c r="T55" i="1" s="1"/>
  <c r="T6" i="1"/>
  <c r="T10" i="1" s="1"/>
  <c r="T5" i="1" l="1"/>
  <c r="T18" i="1" l="1"/>
  <c r="T52" i="1" s="1"/>
  <c r="T57" i="1"/>
  <c r="T7" i="1"/>
  <c r="T11" i="1" s="1"/>
  <c r="V25" i="4" l="1"/>
  <c r="V31" i="4"/>
  <c r="V21" i="4"/>
  <c r="V6" i="4"/>
  <c r="V7" i="4" s="1"/>
  <c r="V14" i="4"/>
  <c r="V15" i="4" s="1"/>
  <c r="T31" i="1"/>
  <c r="U4" i="1" l="1"/>
  <c r="U55" i="1" s="1"/>
  <c r="U6" i="1" l="1"/>
  <c r="U10" i="1" s="1"/>
  <c r="U5" i="1"/>
  <c r="U18" i="1" l="1"/>
  <c r="U52" i="1" s="1"/>
  <c r="U57" i="1"/>
  <c r="U7" i="1"/>
  <c r="U11" i="1" s="1"/>
  <c r="U31" i="1" l="1"/>
  <c r="W25" i="4"/>
  <c r="W31" i="4"/>
  <c r="W21" i="4"/>
  <c r="W6" i="4"/>
  <c r="W7" i="4" s="1"/>
  <c r="W14" i="4"/>
  <c r="W15" i="4" s="1"/>
  <c r="V4" i="1"/>
  <c r="V55" i="1" s="1"/>
  <c r="V5" i="1" l="1"/>
  <c r="V6" i="1"/>
  <c r="V10" i="1" s="1"/>
  <c r="V18" i="1" l="1"/>
  <c r="V52" i="1" s="1"/>
  <c r="V57" i="1"/>
  <c r="V7" i="1"/>
  <c r="V11" i="1" s="1"/>
  <c r="V31" i="1" l="1"/>
  <c r="X31" i="4"/>
  <c r="X25" i="4"/>
  <c r="X21" i="4"/>
  <c r="X14" i="4"/>
  <c r="X15" i="4" s="1"/>
  <c r="X6" i="4"/>
  <c r="X7" i="4" s="1"/>
  <c r="W18" i="1"/>
  <c r="W52" i="1" s="1"/>
  <c r="W10" i="1"/>
  <c r="W11" i="1"/>
  <c r="Y31" i="4" l="1"/>
  <c r="Y21" i="4"/>
  <c r="Y25" i="4"/>
  <c r="Y6" i="4"/>
  <c r="Y7" i="4" s="1"/>
  <c r="Y14" i="4"/>
  <c r="Y15" i="4" s="1"/>
  <c r="W31" i="1"/>
  <c r="X4" i="1"/>
  <c r="X55" i="1" s="1"/>
  <c r="X5" i="1" l="1"/>
  <c r="X18" i="1" l="1"/>
  <c r="X52" i="1" s="1"/>
  <c r="X57" i="1"/>
  <c r="Y4" i="1"/>
  <c r="Y55" i="1" s="1"/>
  <c r="X31" i="1" l="1"/>
  <c r="Z25" i="4"/>
  <c r="Z21" i="4"/>
  <c r="Z31" i="4"/>
  <c r="Z14" i="4"/>
  <c r="Z15" i="4" s="1"/>
  <c r="Z6" i="4"/>
  <c r="Z7" i="4" s="1"/>
  <c r="Y5" i="1"/>
  <c r="Y18" i="1" l="1"/>
  <c r="Y52" i="1" s="1"/>
  <c r="Y57" i="1"/>
  <c r="Z4" i="1"/>
  <c r="Z55" i="1" s="1"/>
  <c r="Y31" i="1" l="1"/>
  <c r="AA25" i="4"/>
  <c r="AA31" i="4"/>
  <c r="AA21" i="4"/>
  <c r="AA6" i="4"/>
  <c r="AA7" i="4" s="1"/>
  <c r="AA14" i="4"/>
  <c r="AA15" i="4" s="1"/>
  <c r="X6" i="1"/>
  <c r="X10" i="1" s="1"/>
  <c r="Z5" i="1"/>
  <c r="Z18" i="1" l="1"/>
  <c r="Z52" i="1" s="1"/>
  <c r="Z57" i="1"/>
  <c r="X7" i="1"/>
  <c r="X11" i="1" s="1"/>
  <c r="AB31" i="4" l="1"/>
  <c r="AB25" i="4"/>
  <c r="AB21" i="4"/>
  <c r="AB14" i="4"/>
  <c r="AB15" i="4" s="1"/>
  <c r="AB6" i="4"/>
  <c r="AB7" i="4" s="1"/>
  <c r="Z31" i="1"/>
  <c r="AA18" i="1"/>
  <c r="AA52" i="1" s="1"/>
  <c r="AC31" i="4" l="1"/>
  <c r="AC25" i="4"/>
  <c r="AC21" i="4"/>
  <c r="AC14" i="4"/>
  <c r="AC15" i="4" s="1"/>
  <c r="AC6" i="4"/>
  <c r="AC7" i="4" s="1"/>
  <c r="AA31" i="1"/>
  <c r="AB18" i="1" l="1"/>
  <c r="AB52" i="1" s="1"/>
  <c r="AD25" i="4" l="1"/>
  <c r="AD31" i="4"/>
  <c r="AD21" i="4"/>
  <c r="AD14" i="4"/>
  <c r="AD15" i="4" s="1"/>
  <c r="AD6" i="4"/>
  <c r="AD7" i="4" s="1"/>
  <c r="AB31" i="1"/>
  <c r="AC18" i="1" l="1"/>
  <c r="AC52" i="1" s="1"/>
  <c r="AE25" i="4" l="1"/>
  <c r="AE31" i="4"/>
  <c r="AE21" i="4"/>
  <c r="AE14" i="4"/>
  <c r="AE15" i="4" s="1"/>
  <c r="AE6" i="4"/>
  <c r="AE7" i="4" s="1"/>
  <c r="AC31" i="1"/>
  <c r="AD4" i="1"/>
  <c r="AD55" i="1" s="1"/>
  <c r="Y6" i="1" l="1"/>
  <c r="Y10" i="1" s="1"/>
  <c r="AD5" i="1"/>
  <c r="AD18" i="1" l="1"/>
  <c r="AD52" i="1" s="1"/>
  <c r="AD57" i="1"/>
  <c r="Y7" i="1"/>
  <c r="Y11" i="1" s="1"/>
  <c r="AE4" i="1"/>
  <c r="AE55" i="1" s="1"/>
  <c r="AF31" i="4" l="1"/>
  <c r="AF25" i="4"/>
  <c r="AF21" i="4"/>
  <c r="AF6" i="4"/>
  <c r="AF7" i="4" s="1"/>
  <c r="AF14" i="4"/>
  <c r="AF15" i="4" s="1"/>
  <c r="AD31" i="1"/>
  <c r="AE5" i="1"/>
  <c r="AE18" i="1" l="1"/>
  <c r="AE52" i="1" s="1"/>
  <c r="AE57" i="1"/>
  <c r="Z6" i="1"/>
  <c r="Z10" i="1" s="1"/>
  <c r="AG31" i="4" l="1"/>
  <c r="AG25" i="4"/>
  <c r="AG21" i="4"/>
  <c r="AG6" i="4"/>
  <c r="AG7" i="4" s="1"/>
  <c r="AG14" i="4"/>
  <c r="AG15" i="4" s="1"/>
  <c r="AE31" i="1"/>
  <c r="AF18" i="1"/>
  <c r="AF52" i="1" s="1"/>
  <c r="AH25" i="4" l="1"/>
  <c r="AH21" i="4"/>
  <c r="AH31" i="4"/>
  <c r="AH14" i="4"/>
  <c r="AH15" i="4" s="1"/>
  <c r="AH6" i="4"/>
  <c r="AH7" i="4" s="1"/>
  <c r="AF31" i="1"/>
  <c r="Z7" i="1"/>
  <c r="Z11" i="1" s="1"/>
  <c r="AG18" i="1" l="1"/>
  <c r="AG52" i="1" s="1"/>
  <c r="AI25" i="4" l="1"/>
  <c r="AI21" i="4"/>
  <c r="AI31" i="4"/>
  <c r="AI6" i="4"/>
  <c r="AI7" i="4" s="1"/>
  <c r="AI14" i="4"/>
  <c r="AI15" i="4" s="1"/>
  <c r="AG31" i="1"/>
  <c r="AH18" i="1" l="1"/>
  <c r="AH52" i="1" s="1"/>
  <c r="AJ31" i="4" l="1"/>
  <c r="AJ25" i="4"/>
  <c r="AJ21" i="4"/>
  <c r="AJ14" i="4"/>
  <c r="AJ15" i="4" s="1"/>
  <c r="AJ6" i="4"/>
  <c r="AJ7" i="4" s="1"/>
  <c r="AH31" i="1"/>
  <c r="AI18" i="1" l="1"/>
  <c r="AI52" i="1" s="1"/>
  <c r="AK31" i="4" l="1"/>
  <c r="AK25" i="4"/>
  <c r="AK21" i="4"/>
  <c r="AK6" i="4"/>
  <c r="AK7" i="4" s="1"/>
  <c r="AK14" i="4"/>
  <c r="AK15" i="4" s="1"/>
  <c r="AI31" i="1"/>
  <c r="AA10" i="1" l="1"/>
  <c r="AJ18" i="1"/>
  <c r="AJ52" i="1" s="1"/>
  <c r="AL25" i="4" l="1"/>
  <c r="AL31" i="4"/>
  <c r="AL21" i="4"/>
  <c r="AL14" i="4"/>
  <c r="AL15" i="4" s="1"/>
  <c r="AL6" i="4"/>
  <c r="AL7" i="4" s="1"/>
  <c r="AJ31" i="1"/>
  <c r="AA11" i="1"/>
  <c r="AK18" i="1" l="1"/>
  <c r="AK52" i="1" s="1"/>
  <c r="AM25" i="4" l="1"/>
  <c r="AM31" i="4"/>
  <c r="AM21" i="4"/>
  <c r="AM6" i="4"/>
  <c r="AM7" i="4" s="1"/>
  <c r="AM14" i="4"/>
  <c r="AM15" i="4" s="1"/>
  <c r="AK31" i="1"/>
  <c r="AB10" i="1"/>
  <c r="AB11" i="1" l="1"/>
  <c r="AL18" i="1"/>
  <c r="AL52" i="1" s="1"/>
  <c r="AN31" i="4" l="1"/>
  <c r="AN25" i="4"/>
  <c r="AN21" i="4"/>
  <c r="AN14" i="4"/>
  <c r="AN15" i="4" s="1"/>
  <c r="AN6" i="4"/>
  <c r="AN7" i="4" s="1"/>
  <c r="AL31" i="1"/>
  <c r="AM18" i="1" l="1"/>
  <c r="AM52" i="1" s="1"/>
  <c r="AO31" i="4" l="1"/>
  <c r="AO21" i="4"/>
  <c r="AO25" i="4"/>
  <c r="AO14" i="4"/>
  <c r="AO15" i="4" s="1"/>
  <c r="AO6" i="4"/>
  <c r="AO7" i="4" s="1"/>
  <c r="AM31" i="1"/>
  <c r="AC10" i="1" l="1"/>
  <c r="AN18" i="1"/>
  <c r="AN52" i="1" s="1"/>
  <c r="AP25" i="4" l="1"/>
  <c r="AP21" i="4"/>
  <c r="AP31" i="4"/>
  <c r="AP6" i="4"/>
  <c r="AP7" i="4" s="1"/>
  <c r="AP14" i="4"/>
  <c r="AP15" i="4" s="1"/>
  <c r="AN31" i="1"/>
  <c r="AC11" i="1"/>
  <c r="AO18" i="1" l="1"/>
  <c r="AO52" i="1" s="1"/>
  <c r="AQ25" i="4" l="1"/>
  <c r="AQ31" i="4"/>
  <c r="AQ21" i="4"/>
  <c r="AQ14" i="4"/>
  <c r="AQ15" i="4" s="1"/>
  <c r="AQ6" i="4"/>
  <c r="AQ7" i="4" s="1"/>
  <c r="AO31" i="1"/>
  <c r="AD6" i="1"/>
  <c r="AD10" i="1" s="1"/>
  <c r="AD7" i="1" l="1"/>
  <c r="AD11" i="1" s="1"/>
  <c r="AP18" i="1"/>
  <c r="AP52" i="1" s="1"/>
  <c r="AR31" i="4" l="1"/>
  <c r="AR25" i="4"/>
  <c r="AR21" i="4"/>
  <c r="AR14" i="4"/>
  <c r="AR15" i="4" s="1"/>
  <c r="AR6" i="4"/>
  <c r="AR7" i="4" s="1"/>
  <c r="AP31" i="1"/>
  <c r="AQ18" i="1" l="1"/>
  <c r="AQ52" i="1" s="1"/>
  <c r="AS31" i="4" l="1"/>
  <c r="AS25" i="4"/>
  <c r="AS21" i="4"/>
  <c r="AS14" i="4"/>
  <c r="AS15" i="4" s="1"/>
  <c r="AS6" i="4"/>
  <c r="AS7" i="4" s="1"/>
  <c r="AQ31" i="1"/>
  <c r="AR18" i="1" l="1"/>
  <c r="AR52" i="1" s="1"/>
  <c r="AT25" i="4" l="1"/>
  <c r="AT31" i="4"/>
  <c r="AT21" i="4"/>
  <c r="AT6" i="4"/>
  <c r="AT7" i="4" s="1"/>
  <c r="AT14" i="4"/>
  <c r="AT15" i="4" s="1"/>
  <c r="AR31" i="1"/>
  <c r="AS18" i="1" l="1"/>
  <c r="AS52" i="1" s="1"/>
  <c r="AU25" i="4" l="1"/>
  <c r="E25" i="4" s="1"/>
  <c r="AU31" i="4"/>
  <c r="E31" i="4" s="1"/>
  <c r="E33" i="4" s="1"/>
  <c r="AU21" i="4"/>
  <c r="E21" i="4" s="1"/>
  <c r="AU14" i="4"/>
  <c r="AU15" i="4" s="1"/>
  <c r="E12" i="4" s="1"/>
  <c r="AU6" i="4"/>
  <c r="AU7" i="4" s="1"/>
  <c r="E4" i="4" s="1"/>
  <c r="AS31" i="1"/>
  <c r="E27" i="4" l="1"/>
  <c r="E20" i="4"/>
  <c r="AE6" i="1"/>
  <c r="AE10" i="1" s="1"/>
  <c r="AE7" i="1" l="1"/>
  <c r="AE11" i="1" s="1"/>
  <c r="AF10" i="1" l="1"/>
  <c r="AF11" i="1" l="1"/>
  <c r="AG10" i="1" l="1"/>
  <c r="AG11" i="1" l="1"/>
  <c r="AH10" i="1" l="1"/>
  <c r="AH11" i="1" l="1"/>
  <c r="AI10" i="1" l="1"/>
  <c r="AI11" i="1"/>
  <c r="AK10" i="1" l="1"/>
  <c r="AJ10" i="1" l="1"/>
  <c r="AJ11" i="1" l="1"/>
  <c r="AK11" i="1" l="1"/>
  <c r="AL10" i="1" l="1"/>
  <c r="AL11" i="1" l="1"/>
  <c r="AM10" i="1" l="1"/>
  <c r="AM11" i="1" l="1"/>
  <c r="AN10" i="1" l="1"/>
  <c r="AN11" i="1" l="1"/>
  <c r="AO10" i="1" l="1"/>
  <c r="AO11" i="1" l="1"/>
  <c r="AP10" i="1" l="1"/>
  <c r="AP11" i="1" l="1"/>
  <c r="AQ10" i="1" l="1"/>
  <c r="AQ11" i="1" l="1"/>
  <c r="AR10" i="1" l="1"/>
  <c r="AR11" i="1" l="1"/>
  <c r="AS11" i="1" l="1"/>
</calcChain>
</file>

<file path=xl/comments1.xml><?xml version="1.0" encoding="utf-8"?>
<comments xmlns="http://schemas.openxmlformats.org/spreadsheetml/2006/main">
  <authors>
    <author>User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Combined With Offtake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Combined With Offtake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Combined with chute basin &amp; TC offtake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Combined with TC offtake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Combined with Tc offtake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Combined with TC offtake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Combined with TC offtake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Combined with FC offtake</t>
        </r>
      </text>
    </comment>
    <comment ref="AE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Combined with FC offtake</t>
        </r>
      </text>
    </comment>
    <comment ref="AF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Combined with FC offtake</t>
        </r>
      </text>
    </comment>
  </commentList>
</comments>
</file>

<file path=xl/sharedStrings.xml><?xml version="1.0" encoding="utf-8"?>
<sst xmlns="http://schemas.openxmlformats.org/spreadsheetml/2006/main" count="345" uniqueCount="257">
  <si>
    <t>Description</t>
  </si>
  <si>
    <t>A</t>
  </si>
  <si>
    <t>Symbol</t>
  </si>
  <si>
    <t>B</t>
  </si>
  <si>
    <t>Critical flow hydraulics</t>
  </si>
  <si>
    <t>Stilling basin</t>
  </si>
  <si>
    <t>Basin width</t>
  </si>
  <si>
    <t>Lip height</t>
  </si>
  <si>
    <t>Transition</t>
  </si>
  <si>
    <t>Upstream</t>
  </si>
  <si>
    <t>Downstream</t>
  </si>
  <si>
    <t>D</t>
  </si>
  <si>
    <t>Q</t>
  </si>
  <si>
    <r>
      <t>0.734*Q/(h</t>
    </r>
    <r>
      <rPr>
        <vertAlign val="subscript"/>
        <sz val="10"/>
        <rFont val="Arial"/>
        <family val="2"/>
      </rPr>
      <t>1</t>
    </r>
    <r>
      <rPr>
        <vertAlign val="superscript"/>
        <sz val="10"/>
        <rFont val="Arial"/>
        <family val="2"/>
      </rPr>
      <t>1.5</t>
    </r>
    <r>
      <rPr>
        <sz val="10"/>
        <rFont val="Arial"/>
        <family val="2"/>
      </rPr>
      <t>)</t>
    </r>
  </si>
  <si>
    <r>
      <t>Q/b</t>
    </r>
    <r>
      <rPr>
        <vertAlign val="subscript"/>
        <sz val="10"/>
        <rFont val="Arial"/>
        <family val="2"/>
      </rPr>
      <t>c</t>
    </r>
  </si>
  <si>
    <r>
      <t>(q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/g)</t>
    </r>
    <r>
      <rPr>
        <vertAlign val="superscript"/>
        <sz val="10"/>
        <rFont val="Arial"/>
        <family val="2"/>
      </rPr>
      <t>1/3</t>
    </r>
  </si>
  <si>
    <r>
      <t>18.46*Q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>/(Q+9.91)</t>
    </r>
  </si>
  <si>
    <t>V1</t>
  </si>
  <si>
    <t>V2</t>
  </si>
  <si>
    <t>adopted</t>
  </si>
  <si>
    <r>
      <t>Discharge 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/s)</t>
    </r>
  </si>
  <si>
    <t>Upstream bed level (m)</t>
  </si>
  <si>
    <t>Downstream bed level (m)</t>
  </si>
  <si>
    <t>Upstream Full Supply level (m)</t>
  </si>
  <si>
    <t>Downstream Full Supply Level (m)</t>
  </si>
  <si>
    <t>Upstream freeboard (m)</t>
  </si>
  <si>
    <t>Downstream freeboard (m)</t>
  </si>
  <si>
    <t>Upstream Top Bank Level (m)</t>
  </si>
  <si>
    <t>Downstream Top Bank Level (m)</t>
  </si>
  <si>
    <t>Upstream water depth (m)</t>
  </si>
  <si>
    <t>Downstream water depth (m)</t>
  </si>
  <si>
    <t>Upstream Velocity (m/s)</t>
  </si>
  <si>
    <t>Drop height (m)</t>
  </si>
  <si>
    <t>Downstream Velocity (m/s)</t>
  </si>
  <si>
    <t>Upstream Bed Width (m)</t>
  </si>
  <si>
    <t>Downstream Bed Width (m)</t>
  </si>
  <si>
    <t>Drop width (m)</t>
  </si>
  <si>
    <r>
      <t>Unit discharge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/s/m)</t>
    </r>
  </si>
  <si>
    <t>Z</t>
  </si>
  <si>
    <t>Basin Length</t>
  </si>
  <si>
    <r>
      <t>L = (2.5+1.1dc/z+0.7(dc/z)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)*(z*dc)</t>
    </r>
    <r>
      <rPr>
        <vertAlign val="superscript"/>
        <sz val="10"/>
        <rFont val="Arial"/>
        <family val="2"/>
      </rPr>
      <t>1/2</t>
    </r>
  </si>
  <si>
    <t>a=</t>
  </si>
  <si>
    <t>dc/2</t>
  </si>
  <si>
    <t>q=</t>
  </si>
  <si>
    <t>dc=</t>
  </si>
  <si>
    <t>bc=</t>
  </si>
  <si>
    <t>adopted same as canal bed width</t>
  </si>
  <si>
    <t>D/s TBL</t>
  </si>
  <si>
    <t>u/s CBL</t>
  </si>
  <si>
    <t>D/s CBL</t>
  </si>
  <si>
    <t>L1</t>
  </si>
  <si>
    <t>L2</t>
  </si>
  <si>
    <t>U/S BW</t>
  </si>
  <si>
    <t>D/S BW</t>
  </si>
  <si>
    <t xml:space="preserve">Wb = </t>
  </si>
  <si>
    <t>Wb</t>
  </si>
  <si>
    <t>Lb</t>
  </si>
  <si>
    <t>U/S FSL</t>
  </si>
  <si>
    <t>D/S FSL</t>
  </si>
  <si>
    <t xml:space="preserve"> U/S FB</t>
  </si>
  <si>
    <t>D/S FB</t>
  </si>
  <si>
    <t>USs TBL</t>
  </si>
  <si>
    <t>Excavation</t>
  </si>
  <si>
    <t>D/s Wing wall</t>
  </si>
  <si>
    <t>Earth Work in excavation including all lead and lifts in all type of soils complete in all respect.</t>
  </si>
  <si>
    <t>Stone masonry in 1:4 cement sand mortar complete in all respect including all lifts.</t>
  </si>
  <si>
    <t>Masonary</t>
  </si>
  <si>
    <t>Total</t>
  </si>
  <si>
    <t>Upstream total depth (m)</t>
  </si>
  <si>
    <t>Downstream total depth (m)</t>
  </si>
  <si>
    <t>U/S D</t>
  </si>
  <si>
    <t>D/S D</t>
  </si>
  <si>
    <t>U/S D1</t>
  </si>
  <si>
    <t>D/S D2</t>
  </si>
  <si>
    <t>Canal</t>
  </si>
  <si>
    <t>Chainage</t>
  </si>
  <si>
    <t>d1(m)</t>
  </si>
  <si>
    <t>B1</t>
  </si>
  <si>
    <t>W(m)</t>
  </si>
  <si>
    <t>L</t>
  </si>
  <si>
    <t>L1(m)</t>
  </si>
  <si>
    <t>L2(m)</t>
  </si>
  <si>
    <t>U/s Bed level (UBL)</t>
  </si>
  <si>
    <t>W level</t>
  </si>
  <si>
    <t>D/s Bed level (DBL)</t>
  </si>
  <si>
    <t>a</t>
  </si>
  <si>
    <t>Bc</t>
  </si>
  <si>
    <t xml:space="preserve"> LSC2 Drop 1</t>
  </si>
  <si>
    <t xml:space="preserve"> LSC2 Drop 2</t>
  </si>
  <si>
    <t xml:space="preserve"> LSC2 Drop 3</t>
  </si>
  <si>
    <t xml:space="preserve"> LSC2 Drop 4</t>
  </si>
  <si>
    <t xml:space="preserve"> LSC2 Drop 5</t>
  </si>
  <si>
    <t xml:space="preserve"> LSC2 Drop 6</t>
  </si>
  <si>
    <t xml:space="preserve"> LSC2 Drop 7</t>
  </si>
  <si>
    <t xml:space="preserve"> LSC2 Drop 8</t>
  </si>
  <si>
    <t xml:space="preserve"> LSC2 Drop 9</t>
  </si>
  <si>
    <t xml:space="preserve"> LSC2 Drop 10</t>
  </si>
  <si>
    <t xml:space="preserve"> LSC2 Drop 11</t>
  </si>
  <si>
    <t xml:space="preserve"> LSC2 Drop 12</t>
  </si>
  <si>
    <t xml:space="preserve"> LSC2 Drop 13</t>
  </si>
  <si>
    <t xml:space="preserve"> LSC2 Drop 14</t>
  </si>
  <si>
    <t xml:space="preserve"> LSC2 Drop 15</t>
  </si>
  <si>
    <t xml:space="preserve"> LSC2 Drop 16</t>
  </si>
  <si>
    <t xml:space="preserve"> LSC2 Drop 17</t>
  </si>
  <si>
    <t xml:space="preserve"> LSC2 Drop 18</t>
  </si>
  <si>
    <t xml:space="preserve"> LSC2 Drop 19</t>
  </si>
  <si>
    <t xml:space="preserve"> LSC2 Drop 20</t>
  </si>
  <si>
    <t xml:space="preserve"> LSC2 Drop 21</t>
  </si>
  <si>
    <t xml:space="preserve"> LSC2 Drop 22</t>
  </si>
  <si>
    <t xml:space="preserve"> LSC2 Drop 23</t>
  </si>
  <si>
    <t xml:space="preserve"> LSC2 Drop 24</t>
  </si>
  <si>
    <t xml:space="preserve"> LSC2 Drop 25</t>
  </si>
  <si>
    <t xml:space="preserve"> LSC2 Drop 26</t>
  </si>
  <si>
    <t xml:space="preserve"> LSC2 Drop 27</t>
  </si>
  <si>
    <t xml:space="preserve"> LSC2 Drop 28</t>
  </si>
  <si>
    <t xml:space="preserve"> LSC2 Drop 29</t>
  </si>
  <si>
    <t xml:space="preserve"> LSC2 Drop 30</t>
  </si>
  <si>
    <t xml:space="preserve"> LSC2 Drop 31</t>
  </si>
  <si>
    <t xml:space="preserve"> LSC2 Drop 32</t>
  </si>
  <si>
    <t xml:space="preserve"> LSC2 Drop 33</t>
  </si>
  <si>
    <t xml:space="preserve"> LSC2 Drop 34</t>
  </si>
  <si>
    <t xml:space="preserve"> LSC2 Drop 35</t>
  </si>
  <si>
    <t xml:space="preserve"> LSC2 Drop 36</t>
  </si>
  <si>
    <t xml:space="preserve"> LSC2 Drop 37</t>
  </si>
  <si>
    <t xml:space="preserve"> LSC2 Drop 38</t>
  </si>
  <si>
    <t xml:space="preserve"> LSC2 Drop 39</t>
  </si>
  <si>
    <t xml:space="preserve"> LSC2 Drop 40</t>
  </si>
  <si>
    <t xml:space="preserve"> LSC2 Drop 41</t>
  </si>
  <si>
    <t xml:space="preserve"> LSC2 Drop 42</t>
  </si>
  <si>
    <t xml:space="preserve"> LSC2 Drop 43</t>
  </si>
  <si>
    <t xml:space="preserve"> LSC2 Drop 44</t>
  </si>
  <si>
    <t xml:space="preserve"> LSC2 Drop 45</t>
  </si>
  <si>
    <t xml:space="preserve"> LSC2 Drop 46</t>
  </si>
  <si>
    <t xml:space="preserve"> LSC2 Drop 47</t>
  </si>
  <si>
    <t>LSC1 Drop 1</t>
  </si>
  <si>
    <t>LSC1 Drop 2</t>
  </si>
  <si>
    <t>LSC1 Drop 3</t>
  </si>
  <si>
    <t>LSC1 Drop 4</t>
  </si>
  <si>
    <t>LSC1 Drop 5</t>
  </si>
  <si>
    <t>LSC1 Drop 6</t>
  </si>
  <si>
    <t>LS212 Drop 1</t>
  </si>
  <si>
    <t>LS212 Drop 2</t>
  </si>
  <si>
    <t>LS212 Drop 3</t>
  </si>
  <si>
    <t>LMC</t>
  </si>
  <si>
    <t>Description of work</t>
  </si>
  <si>
    <t>Take of Sheet</t>
  </si>
  <si>
    <t>V</t>
  </si>
  <si>
    <t xml:space="preserve">Stilling Basin </t>
  </si>
  <si>
    <t>Type of Work</t>
  </si>
  <si>
    <t>Sub Total Qty</t>
  </si>
  <si>
    <t>Inlet and Outlet</t>
  </si>
  <si>
    <t xml:space="preserve">U/s Wing Wall </t>
  </si>
  <si>
    <t>w</t>
  </si>
  <si>
    <t xml:space="preserve">Total </t>
  </si>
  <si>
    <t>Dimension</t>
  </si>
  <si>
    <t>Stone Pitching</t>
  </si>
  <si>
    <t>Stone pitching</t>
  </si>
  <si>
    <t>Stone Pitching inlet-outlet (m3)</t>
  </si>
  <si>
    <t>V (m3)</t>
  </si>
  <si>
    <t xml:space="preserve">d/s Wing Wall </t>
  </si>
  <si>
    <t>Plastering</t>
  </si>
  <si>
    <t>Basin</t>
  </si>
  <si>
    <t>Plastering (m2)</t>
  </si>
  <si>
    <t>A (m2)</t>
  </si>
  <si>
    <t>pitching (m3)</t>
  </si>
  <si>
    <t>Pointing (m2)</t>
  </si>
  <si>
    <t>Pointing (inlet-outlet)</t>
  </si>
  <si>
    <t>Volume calculation used formulas</t>
  </si>
  <si>
    <t>U/s wing wall = (B+2*B1+2*0.6)(d1+Dh+a+0.3+0.3)*0.6</t>
  </si>
  <si>
    <t>D/s wing wall = (B+2*B1+2*0.6)(d1+a+0.3+0.3)*0.3</t>
  </si>
  <si>
    <t>Stilling Basin =(W +0.3+0.3)*L*(d1+Dh+a+0.3+d1+a+0.3)/2</t>
  </si>
  <si>
    <t>Inlet-Outlet Trans =(B1+0.3+B+.25)(L1+L2)</t>
  </si>
  <si>
    <t>U/s wing wall =(0.3+0.6)/2(Dh+a)(1.2+2B1+B)+(1.2+2B1+B)d1*0.3-Bd1*0.3</t>
  </si>
  <si>
    <t>D/s wing wall = (1.2+2B1+B)d1*0.3-Bd1*0.3</t>
  </si>
  <si>
    <t>Stilling Basin =L*(d1+Dh+a+d1+a)/2*0.3*2+L*W*0.3</t>
  </si>
  <si>
    <t>Inlet- outlet =(B1+0.3+B+0.25)*(d1+0.3)(L1+L2)-(B+B1)d1*(L1+L2)</t>
  </si>
  <si>
    <t>Stilling Basin =(Dh+d1+a+d1+a)/2*(2*L+2*W)-2d1*B+L*W+0.3*(0.6+L)</t>
  </si>
  <si>
    <t>Pointing</t>
  </si>
  <si>
    <t>Inlet-Outlet Trans =(L1+L2) *(0.3+((d1^2+B1^2)^0.5))</t>
  </si>
  <si>
    <t>Critical depth (m)</t>
  </si>
  <si>
    <t>Basin width (m)</t>
  </si>
  <si>
    <t>Chainage (m)</t>
  </si>
  <si>
    <r>
      <t>3*h</t>
    </r>
    <r>
      <rPr>
        <vertAlign val="subscript"/>
        <sz val="10"/>
        <rFont val="Arial"/>
        <family val="2"/>
      </rPr>
      <t>1</t>
    </r>
  </si>
  <si>
    <r>
      <t>4*h</t>
    </r>
    <r>
      <rPr>
        <vertAlign val="subscript"/>
        <sz val="10"/>
        <rFont val="Arial"/>
        <family val="2"/>
      </rPr>
      <t>2</t>
    </r>
  </si>
  <si>
    <t>Table: Summary of Drop Design Table</t>
  </si>
  <si>
    <t>Structure Component</t>
  </si>
  <si>
    <t>SN</t>
  </si>
  <si>
    <t>Z (m)</t>
  </si>
  <si>
    <t xml:space="preserve">Description </t>
  </si>
  <si>
    <t>Unit</t>
  </si>
  <si>
    <t>Qt</t>
  </si>
  <si>
    <t>m3</t>
  </si>
  <si>
    <t>1.2.1</t>
  </si>
  <si>
    <t>For u/s protection</t>
  </si>
  <si>
    <t>1.2.2</t>
  </si>
  <si>
    <t>For stilling basin</t>
  </si>
  <si>
    <t>1.2.3</t>
  </si>
  <si>
    <t>For D/s protection</t>
  </si>
  <si>
    <t>1.2.4</t>
  </si>
  <si>
    <t>For D/s Footing</t>
  </si>
  <si>
    <t>Backfill and compaction</t>
  </si>
  <si>
    <t>1.4.1</t>
  </si>
  <si>
    <t>For vertical drop</t>
  </si>
  <si>
    <t>1.4.2</t>
  </si>
  <si>
    <t>For u/s&amp;d/s vertical wings</t>
  </si>
  <si>
    <t>1.4.3</t>
  </si>
  <si>
    <t>For inclined wings</t>
  </si>
  <si>
    <t>1.4.4</t>
  </si>
  <si>
    <t>1.4.5</t>
  </si>
  <si>
    <t>1.5.1</t>
  </si>
  <si>
    <t>1.5.2</t>
  </si>
  <si>
    <t>m2</t>
  </si>
  <si>
    <t>Drop of 1.0m ht on LMC @2+420.0</t>
  </si>
  <si>
    <t>t =</t>
  </si>
  <si>
    <t>1.2.5</t>
  </si>
  <si>
    <t>For U/s Footing</t>
  </si>
  <si>
    <t>1.3.1</t>
  </si>
  <si>
    <t>1.3.2</t>
  </si>
  <si>
    <t>1.3.3</t>
  </si>
  <si>
    <t>1.3.4</t>
  </si>
  <si>
    <t>1.3.5</t>
  </si>
  <si>
    <t>For U/s wings</t>
  </si>
  <si>
    <t>For D/s wings</t>
  </si>
  <si>
    <t>Dry Stone pitching for transition</t>
  </si>
  <si>
    <t>1.4.6</t>
  </si>
  <si>
    <t>For Footing u/s</t>
  </si>
  <si>
    <t>For Footing d/s</t>
  </si>
  <si>
    <t>1.5.3</t>
  </si>
  <si>
    <t>For u/s protection base</t>
  </si>
  <si>
    <t>For d/s protection base</t>
  </si>
  <si>
    <t>1.5.4</t>
  </si>
  <si>
    <t>For u/s protection side walls</t>
  </si>
  <si>
    <t>For d/s protection side walls</t>
  </si>
  <si>
    <r>
      <t xml:space="preserve">Table: Detailed TOS for the </t>
    </r>
    <r>
      <rPr>
        <sz val="11"/>
        <color theme="1"/>
        <rFont val="Arial"/>
        <family val="2"/>
      </rPr>
      <t>Drop Structure on LMC @2+420.0</t>
    </r>
  </si>
  <si>
    <t>Qty.</t>
  </si>
  <si>
    <t>Unit rate (ETB)</t>
  </si>
  <si>
    <t>Total cost (ETB)</t>
  </si>
  <si>
    <t>volume (m3)</t>
  </si>
  <si>
    <t>h(m)</t>
  </si>
  <si>
    <t>L(m)</t>
  </si>
  <si>
    <t>b(m)</t>
  </si>
  <si>
    <t>Total cost for Drop Structure on LMC @2+420.0</t>
  </si>
  <si>
    <t>Plastering internal &amp; top faces of side walls</t>
  </si>
  <si>
    <t>For vertical drop face</t>
  </si>
  <si>
    <t>1.6.1</t>
  </si>
  <si>
    <t>1.6.2</t>
  </si>
  <si>
    <t>1.6.3</t>
  </si>
  <si>
    <t>1.6.4</t>
  </si>
  <si>
    <t>For u/s&amp;d/s vertical wings &amp; top faces</t>
  </si>
  <si>
    <t>For inclined wings &amp; top faces</t>
  </si>
  <si>
    <t>Pointing external faces of side walls</t>
  </si>
  <si>
    <t>1.7.1</t>
  </si>
  <si>
    <t>1.7.2</t>
  </si>
  <si>
    <t>For u/s&amp;d/s vertical wings outer faces</t>
  </si>
  <si>
    <t>For inclined wings outer faces</t>
  </si>
  <si>
    <t>Table: Detailed BOQ for the Drop Structure on LMC @2+420.0</t>
  </si>
  <si>
    <t>Site clearance, grabbing and removal of top soil to a max. depth of 15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</si>
</sst>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\ &quot;m&quot;"/>
    <numFmt numFmtId="165" formatCode="0.0\ &quot;m3/s&quot;"/>
    <numFmt numFmtId="166" formatCode="0.00\ &quot;m3/s&quot;"/>
    <numFmt numFmtId="167" formatCode="#,##0.0_);\(#,##0.0\)"/>
    <numFmt numFmtId="168" formatCode="0.0"/>
    <numFmt numFmtId="169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" fillId="0" borderId="0"/>
  </cellStyleXfs>
  <cellXfs count="203">
    <xf numFmtId="0" fontId="0" fillId="0" borderId="0" xfId="0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/>
    </xf>
    <xf numFmtId="0" fontId="1" fillId="2" borderId="5" xfId="0" applyFont="1" applyFill="1" applyBorder="1"/>
    <xf numFmtId="0" fontId="0" fillId="0" borderId="0" xfId="0" applyAlignment="1">
      <alignment horizontal="center"/>
    </xf>
    <xf numFmtId="0" fontId="0" fillId="0" borderId="4" xfId="0" applyBorder="1"/>
    <xf numFmtId="0" fontId="9" fillId="2" borderId="0" xfId="0" applyFont="1" applyFill="1" applyBorder="1"/>
    <xf numFmtId="164" fontId="9" fillId="2" borderId="9" xfId="1" applyNumberFormat="1" applyFont="1" applyFill="1" applyBorder="1"/>
    <xf numFmtId="0" fontId="9" fillId="2" borderId="0" xfId="0" applyFont="1" applyFill="1" applyBorder="1" applyAlignment="1">
      <alignment horizontal="center"/>
    </xf>
    <xf numFmtId="164" fontId="9" fillId="2" borderId="7" xfId="1" applyNumberFormat="1" applyFont="1" applyFill="1" applyBorder="1"/>
    <xf numFmtId="43" fontId="9" fillId="2" borderId="7" xfId="1" applyFont="1" applyFill="1" applyBorder="1"/>
    <xf numFmtId="0" fontId="9" fillId="2" borderId="3" xfId="0" applyFont="1" applyFill="1" applyBorder="1" applyAlignment="1">
      <alignment horizontal="center"/>
    </xf>
    <xf numFmtId="164" fontId="9" fillId="2" borderId="8" xfId="1" applyNumberFormat="1" applyFont="1" applyFill="1" applyBorder="1"/>
    <xf numFmtId="43" fontId="9" fillId="2" borderId="9" xfId="1" applyFont="1" applyFill="1" applyBorder="1"/>
    <xf numFmtId="0" fontId="9" fillId="2" borderId="9" xfId="0" applyFont="1" applyFill="1" applyBorder="1"/>
    <xf numFmtId="43" fontId="10" fillId="2" borderId="7" xfId="1" applyFont="1" applyFill="1" applyBorder="1"/>
    <xf numFmtId="43" fontId="9" fillId="2" borderId="8" xfId="1" applyFont="1" applyFill="1" applyBorder="1"/>
    <xf numFmtId="43" fontId="10" fillId="2" borderId="8" xfId="1" applyFont="1" applyFill="1" applyBorder="1"/>
    <xf numFmtId="2" fontId="9" fillId="2" borderId="9" xfId="0" applyNumberFormat="1" applyFont="1" applyFill="1" applyBorder="1"/>
    <xf numFmtId="43" fontId="10" fillId="2" borderId="9" xfId="1" applyFont="1" applyFill="1" applyBorder="1"/>
    <xf numFmtId="0" fontId="9" fillId="2" borderId="0" xfId="0" applyFont="1" applyFill="1" applyBorder="1" applyAlignment="1">
      <alignment horizontal="right"/>
    </xf>
    <xf numFmtId="0" fontId="9" fillId="2" borderId="5" xfId="0" applyFont="1" applyFill="1" applyBorder="1"/>
    <xf numFmtId="43" fontId="9" fillId="2" borderId="9" xfId="0" applyNumberFormat="1" applyFont="1" applyFill="1" applyBorder="1"/>
    <xf numFmtId="43" fontId="9" fillId="2" borderId="7" xfId="0" applyNumberFormat="1" applyFont="1" applyFill="1" applyBorder="1"/>
    <xf numFmtId="0" fontId="9" fillId="2" borderId="3" xfId="0" applyFont="1" applyFill="1" applyBorder="1"/>
    <xf numFmtId="43" fontId="9" fillId="2" borderId="8" xfId="0" applyNumberFormat="1" applyFont="1" applyFill="1" applyBorder="1"/>
    <xf numFmtId="43" fontId="9" fillId="2" borderId="0" xfId="0" applyNumberFormat="1" applyFont="1" applyFill="1" applyBorder="1"/>
    <xf numFmtId="0" fontId="11" fillId="0" borderId="4" xfId="0" applyFont="1" applyBorder="1" applyAlignment="1">
      <alignment horizontal="left"/>
    </xf>
    <xf numFmtId="2" fontId="9" fillId="2" borderId="4" xfId="0" applyNumberFormat="1" applyFont="1" applyFill="1" applyBorder="1"/>
    <xf numFmtId="0" fontId="11" fillId="0" borderId="4" xfId="0" applyFont="1" applyBorder="1" applyAlignment="1">
      <alignment wrapText="1"/>
    </xf>
    <xf numFmtId="164" fontId="9" fillId="2" borderId="4" xfId="0" applyNumberFormat="1" applyFont="1" applyFill="1" applyBorder="1"/>
    <xf numFmtId="0" fontId="9" fillId="2" borderId="4" xfId="0" applyFont="1" applyFill="1" applyBorder="1"/>
    <xf numFmtId="43" fontId="9" fillId="2" borderId="4" xfId="0" applyNumberFormat="1" applyFont="1" applyFill="1" applyBorder="1"/>
    <xf numFmtId="0" fontId="11" fillId="0" borderId="4" xfId="0" applyFont="1" applyFill="1" applyBorder="1" applyAlignment="1">
      <alignment wrapText="1"/>
    </xf>
    <xf numFmtId="39" fontId="9" fillId="2" borderId="4" xfId="0" applyNumberFormat="1" applyFont="1" applyFill="1" applyBorder="1"/>
    <xf numFmtId="165" fontId="9" fillId="2" borderId="7" xfId="1" applyNumberFormat="1" applyFont="1" applyFill="1" applyBorder="1"/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right"/>
    </xf>
    <xf numFmtId="0" fontId="2" fillId="2" borderId="20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/>
    </xf>
    <xf numFmtId="0" fontId="11" fillId="2" borderId="0" xfId="0" applyFont="1" applyFill="1" applyBorder="1"/>
    <xf numFmtId="0" fontId="12" fillId="2" borderId="11" xfId="0" applyFont="1" applyFill="1" applyBorder="1" applyAlignment="1">
      <alignment horizontal="center" vertical="top"/>
    </xf>
    <xf numFmtId="0" fontId="12" fillId="2" borderId="0" xfId="0" applyFont="1" applyFill="1" applyBorder="1"/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2" fontId="12" fillId="2" borderId="9" xfId="0" applyNumberFormat="1" applyFont="1" applyFill="1" applyBorder="1" applyAlignment="1">
      <alignment horizontal="center" vertical="top"/>
    </xf>
    <xf numFmtId="2" fontId="12" fillId="2" borderId="9" xfId="0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2" borderId="0" xfId="0" applyFont="1" applyFill="1"/>
    <xf numFmtId="0" fontId="9" fillId="2" borderId="12" xfId="0" applyFont="1" applyFill="1" applyBorder="1" applyAlignment="1">
      <alignment horizontal="center" vertical="center" wrapText="1"/>
    </xf>
    <xf numFmtId="43" fontId="9" fillId="2" borderId="12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/>
    <xf numFmtId="43" fontId="9" fillId="2" borderId="13" xfId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 vertical="center" wrapText="1"/>
    </xf>
    <xf numFmtId="43" fontId="9" fillId="2" borderId="14" xfId="1" applyFont="1" applyFill="1" applyBorder="1" applyAlignment="1">
      <alignment horizontal="center"/>
    </xf>
    <xf numFmtId="43" fontId="9" fillId="2" borderId="12" xfId="1" applyFont="1" applyFill="1" applyBorder="1" applyAlignment="1">
      <alignment horizontal="center"/>
    </xf>
    <xf numFmtId="43" fontId="9" fillId="2" borderId="13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vertical="center" wrapText="1"/>
    </xf>
    <xf numFmtId="43" fontId="13" fillId="2" borderId="4" xfId="0" applyNumberFormat="1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43" fontId="9" fillId="2" borderId="0" xfId="1" applyFont="1" applyFill="1" applyBorder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2" xfId="1" applyFont="1" applyFill="1" applyBorder="1"/>
    <xf numFmtId="0" fontId="9" fillId="2" borderId="4" xfId="0" applyFont="1" applyFill="1" applyBorder="1" applyAlignment="1">
      <alignment horizontal="center" vertical="center" wrapText="1"/>
    </xf>
    <xf numFmtId="43" fontId="9" fillId="2" borderId="10" xfId="1" applyFont="1" applyFill="1" applyBorder="1"/>
    <xf numFmtId="43" fontId="9" fillId="2" borderId="4" xfId="1" applyFont="1" applyFill="1" applyBorder="1"/>
    <xf numFmtId="43" fontId="9" fillId="2" borderId="10" xfId="1" applyFont="1" applyFill="1" applyBorder="1" applyAlignment="1">
      <alignment horizontal="center"/>
    </xf>
    <xf numFmtId="43" fontId="9" fillId="2" borderId="4" xfId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43" fontId="9" fillId="0" borderId="10" xfId="0" applyNumberFormat="1" applyFont="1" applyBorder="1"/>
    <xf numFmtId="43" fontId="9" fillId="0" borderId="4" xfId="0" applyNumberFormat="1" applyFont="1" applyBorder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43" fontId="9" fillId="2" borderId="10" xfId="0" applyNumberFormat="1" applyFont="1" applyFill="1" applyBorder="1" applyAlignment="1">
      <alignment horizontal="center" vertical="center" wrapText="1"/>
    </xf>
    <xf numFmtId="43" fontId="9" fillId="2" borderId="4" xfId="0" applyNumberFormat="1" applyFont="1" applyFill="1" applyBorder="1" applyAlignment="1">
      <alignment horizontal="center" vertical="center" wrapText="1"/>
    </xf>
    <xf numFmtId="43" fontId="9" fillId="0" borderId="10" xfId="1" applyFont="1" applyBorder="1"/>
    <xf numFmtId="43" fontId="9" fillId="0" borderId="4" xfId="1" applyFont="1" applyBorder="1"/>
    <xf numFmtId="0" fontId="1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1" fillId="2" borderId="9" xfId="0" applyFont="1" applyFill="1" applyBorder="1" applyAlignment="1" applyProtection="1">
      <alignment vertical="center" wrapText="1"/>
      <protection locked="0"/>
    </xf>
    <xf numFmtId="0" fontId="15" fillId="0" borderId="0" xfId="0" applyFont="1"/>
    <xf numFmtId="0" fontId="16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164" fontId="13" fillId="2" borderId="0" xfId="1" applyNumberFormat="1" applyFont="1" applyFill="1" applyBorder="1" applyAlignment="1">
      <alignment vertical="top"/>
    </xf>
    <xf numFmtId="164" fontId="13" fillId="2" borderId="1" xfId="1" applyNumberFormat="1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2" borderId="4" xfId="0" applyFont="1" applyFill="1" applyBorder="1" applyAlignment="1">
      <alignment horizontal="center" vertical="top"/>
    </xf>
    <xf numFmtId="166" fontId="9" fillId="2" borderId="7" xfId="1" applyNumberFormat="1" applyFont="1" applyFill="1" applyBorder="1"/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Alignment="1">
      <alignment horizontal="left"/>
    </xf>
    <xf numFmtId="39" fontId="0" fillId="0" borderId="0" xfId="0" applyNumberForma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67" fontId="0" fillId="0" borderId="0" xfId="0" applyNumberFormat="1"/>
    <xf numFmtId="43" fontId="0" fillId="0" borderId="0" xfId="0" applyNumberFormat="1" applyAlignment="1">
      <alignment vertical="top"/>
    </xf>
    <xf numFmtId="2" fontId="0" fillId="0" borderId="0" xfId="0" applyNumberFormat="1" applyAlignment="1">
      <alignment horizontal="left" vertical="top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68" fontId="0" fillId="0" borderId="25" xfId="0" applyNumberFormat="1" applyBorder="1"/>
    <xf numFmtId="0" fontId="19" fillId="0" borderId="4" xfId="0" applyFont="1" applyBorder="1" applyAlignment="1">
      <alignment horizontal="center"/>
    </xf>
    <xf numFmtId="2" fontId="0" fillId="0" borderId="4" xfId="0" applyNumberFormat="1" applyBorder="1"/>
    <xf numFmtId="43" fontId="8" fillId="0" borderId="26" xfId="0" applyNumberFormat="1" applyFont="1" applyBorder="1"/>
    <xf numFmtId="0" fontId="0" fillId="0" borderId="25" xfId="0" applyBorder="1"/>
    <xf numFmtId="43" fontId="0" fillId="0" borderId="26" xfId="0" applyNumberFormat="1" applyBorder="1"/>
    <xf numFmtId="169" fontId="0" fillId="0" borderId="4" xfId="1" applyNumberFormat="1" applyFont="1" applyBorder="1"/>
    <xf numFmtId="0" fontId="0" fillId="0" borderId="4" xfId="0" applyFill="1" applyBorder="1"/>
    <xf numFmtId="168" fontId="0" fillId="0" borderId="4" xfId="0" applyNumberFormat="1" applyBorder="1"/>
    <xf numFmtId="0" fontId="0" fillId="0" borderId="27" xfId="0" applyBorder="1"/>
    <xf numFmtId="0" fontId="0" fillId="0" borderId="28" xfId="0" applyBorder="1"/>
    <xf numFmtId="0" fontId="20" fillId="0" borderId="23" xfId="0" applyFont="1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167" fontId="0" fillId="0" borderId="0" xfId="0" applyNumberFormat="1" applyAlignment="1">
      <alignment horizontal="center" vertical="top"/>
    </xf>
    <xf numFmtId="2" fontId="0" fillId="0" borderId="26" xfId="0" applyNumberFormat="1" applyBorder="1"/>
    <xf numFmtId="167" fontId="0" fillId="0" borderId="4" xfId="0" applyNumberFormat="1" applyBorder="1"/>
    <xf numFmtId="2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8" fontId="0" fillId="0" borderId="0" xfId="0" applyNumberFormat="1"/>
    <xf numFmtId="0" fontId="18" fillId="3" borderId="30" xfId="0" applyFont="1" applyFill="1" applyBorder="1" applyAlignment="1">
      <alignment horizontal="center"/>
    </xf>
    <xf numFmtId="0" fontId="18" fillId="3" borderId="31" xfId="0" applyFont="1" applyFill="1" applyBorder="1"/>
    <xf numFmtId="0" fontId="18" fillId="3" borderId="31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left"/>
    </xf>
    <xf numFmtId="0" fontId="20" fillId="0" borderId="4" xfId="0" applyFont="1" applyBorder="1"/>
    <xf numFmtId="0" fontId="0" fillId="0" borderId="28" xfId="0" applyFill="1" applyBorder="1"/>
    <xf numFmtId="2" fontId="0" fillId="0" borderId="0" xfId="0" applyNumberFormat="1" applyAlignment="1">
      <alignment horizontal="right"/>
    </xf>
    <xf numFmtId="168" fontId="8" fillId="0" borderId="25" xfId="0" applyNumberFormat="1" applyFont="1" applyBorder="1"/>
    <xf numFmtId="0" fontId="8" fillId="0" borderId="4" xfId="0" applyFont="1" applyBorder="1"/>
    <xf numFmtId="0" fontId="18" fillId="0" borderId="4" xfId="0" applyFont="1" applyBorder="1" applyAlignment="1">
      <alignment horizontal="center"/>
    </xf>
    <xf numFmtId="0" fontId="0" fillId="0" borderId="25" xfId="0" applyFill="1" applyBorder="1"/>
    <xf numFmtId="0" fontId="21" fillId="0" borderId="0" xfId="0" applyFont="1"/>
    <xf numFmtId="168" fontId="0" fillId="0" borderId="4" xfId="0" applyNumberFormat="1" applyBorder="1" applyAlignment="1">
      <alignment horizontal="center"/>
    </xf>
    <xf numFmtId="168" fontId="9" fillId="0" borderId="4" xfId="0" applyNumberFormat="1" applyFont="1" applyBorder="1"/>
    <xf numFmtId="3" fontId="0" fillId="0" borderId="4" xfId="0" applyNumberFormat="1" applyBorder="1"/>
    <xf numFmtId="3" fontId="2" fillId="0" borderId="4" xfId="1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2" fontId="12" fillId="0" borderId="11" xfId="0" applyNumberFormat="1" applyFont="1" applyFill="1" applyBorder="1" applyAlignment="1">
      <alignment horizontal="center"/>
    </xf>
    <xf numFmtId="2" fontId="12" fillId="0" borderId="21" xfId="0" applyNumberFormat="1" applyFont="1" applyFill="1" applyBorder="1" applyAlignment="1">
      <alignment horizontal="center"/>
    </xf>
    <xf numFmtId="2" fontId="12" fillId="0" borderId="10" xfId="0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43" fontId="9" fillId="2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43" fontId="9" fillId="2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/>
    <xf numFmtId="43" fontId="0" fillId="0" borderId="4" xfId="0" applyNumberFormat="1" applyBorder="1"/>
    <xf numFmtId="0" fontId="8" fillId="0" borderId="25" xfId="0" applyFont="1" applyBorder="1"/>
    <xf numFmtId="43" fontId="0" fillId="0" borderId="26" xfId="0" applyNumberFormat="1" applyFill="1" applyBorder="1"/>
    <xf numFmtId="0" fontId="0" fillId="0" borderId="28" xfId="0" applyFont="1" applyBorder="1"/>
    <xf numFmtId="167" fontId="0" fillId="0" borderId="28" xfId="0" applyNumberFormat="1" applyBorder="1"/>
    <xf numFmtId="2" fontId="0" fillId="0" borderId="28" xfId="0" applyNumberFormat="1" applyBorder="1"/>
    <xf numFmtId="43" fontId="0" fillId="0" borderId="29" xfId="0" applyNumberFormat="1" applyFill="1" applyBorder="1"/>
    <xf numFmtId="168" fontId="8" fillId="0" borderId="4" xfId="0" applyNumberFormat="1" applyFont="1" applyBorder="1"/>
    <xf numFmtId="3" fontId="8" fillId="0" borderId="4" xfId="0" applyNumberFormat="1" applyFont="1" applyBorder="1"/>
    <xf numFmtId="0" fontId="24" fillId="0" borderId="0" xfId="0" applyFont="1"/>
    <xf numFmtId="0" fontId="23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25</xdr:row>
      <xdr:rowOff>38100</xdr:rowOff>
    </xdr:from>
    <xdr:to>
      <xdr:col>8</xdr:col>
      <xdr:colOff>380999</xdr:colOff>
      <xdr:row>49</xdr:row>
      <xdr:rowOff>76550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651" t="18102" r="28249" b="19131"/>
        <a:stretch/>
      </xdr:blipFill>
      <xdr:spPr>
        <a:xfrm>
          <a:off x="942975" y="4933950"/>
          <a:ext cx="4314824" cy="4621656"/>
        </a:xfrm>
        <a:prstGeom prst="rect">
          <a:avLst/>
        </a:prstGeom>
      </xdr:spPr>
    </xdr:pic>
    <xdr:clientData/>
  </xdr:twoCellAnchor>
  <xdr:twoCellAnchor>
    <xdr:from>
      <xdr:col>6</xdr:col>
      <xdr:colOff>523875</xdr:colOff>
      <xdr:row>19</xdr:row>
      <xdr:rowOff>9525</xdr:rowOff>
    </xdr:from>
    <xdr:to>
      <xdr:col>7</xdr:col>
      <xdr:colOff>85725</xdr:colOff>
      <xdr:row>19</xdr:row>
      <xdr:rowOff>152400</xdr:rowOff>
    </xdr:to>
    <xdr:sp macro="" textlink="">
      <xdr:nvSpPr>
        <xdr:cNvPr id="293" name="TextBox 292"/>
        <xdr:cNvSpPr txBox="1"/>
      </xdr:nvSpPr>
      <xdr:spPr>
        <a:xfrm>
          <a:off x="4181475" y="3629025"/>
          <a:ext cx="171450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a=</a:t>
          </a:r>
        </a:p>
      </xdr:txBody>
    </xdr:sp>
    <xdr:clientData/>
  </xdr:twoCellAnchor>
  <xdr:twoCellAnchor>
    <xdr:from>
      <xdr:col>1</xdr:col>
      <xdr:colOff>333375</xdr:colOff>
      <xdr:row>15</xdr:row>
      <xdr:rowOff>19049</xdr:rowOff>
    </xdr:from>
    <xdr:to>
      <xdr:col>2</xdr:col>
      <xdr:colOff>57150</xdr:colOff>
      <xdr:row>15</xdr:row>
      <xdr:rowOff>152398</xdr:rowOff>
    </xdr:to>
    <xdr:sp macro="" textlink="">
      <xdr:nvSpPr>
        <xdr:cNvPr id="294" name="TextBox 293"/>
        <xdr:cNvSpPr txBox="1"/>
      </xdr:nvSpPr>
      <xdr:spPr>
        <a:xfrm>
          <a:off x="942975" y="2876549"/>
          <a:ext cx="333375" cy="133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OGL=</a:t>
          </a:r>
        </a:p>
      </xdr:txBody>
    </xdr:sp>
    <xdr:clientData/>
  </xdr:twoCellAnchor>
  <xdr:twoCellAnchor>
    <xdr:from>
      <xdr:col>0</xdr:col>
      <xdr:colOff>200025</xdr:colOff>
      <xdr:row>1</xdr:row>
      <xdr:rowOff>28575</xdr:rowOff>
    </xdr:from>
    <xdr:to>
      <xdr:col>11</xdr:col>
      <xdr:colOff>506369</xdr:colOff>
      <xdr:row>24</xdr:row>
      <xdr:rowOff>57149</xdr:rowOff>
    </xdr:to>
    <xdr:grpSp>
      <xdr:nvGrpSpPr>
        <xdr:cNvPr id="4" name="Group 3"/>
        <xdr:cNvGrpSpPr/>
      </xdr:nvGrpSpPr>
      <xdr:grpSpPr>
        <a:xfrm>
          <a:off x="200025" y="230281"/>
          <a:ext cx="6962638" cy="4589368"/>
          <a:chOff x="200025" y="230281"/>
          <a:chExt cx="6962638" cy="4589368"/>
        </a:xfrm>
      </xdr:grpSpPr>
      <xdr:grpSp>
        <xdr:nvGrpSpPr>
          <xdr:cNvPr id="301" name="Group 300"/>
          <xdr:cNvGrpSpPr/>
        </xdr:nvGrpSpPr>
        <xdr:grpSpPr>
          <a:xfrm>
            <a:off x="200025" y="230281"/>
            <a:ext cx="6962638" cy="4589368"/>
            <a:chOff x="247650" y="219075"/>
            <a:chExt cx="7011944" cy="4600574"/>
          </a:xfrm>
        </xdr:grpSpPr>
        <xdr:sp macro="" textlink="">
          <xdr:nvSpPr>
            <xdr:cNvPr id="300" name="TextBox 299"/>
            <xdr:cNvSpPr txBox="1"/>
          </xdr:nvSpPr>
          <xdr:spPr>
            <a:xfrm>
              <a:off x="5200650" y="1685925"/>
              <a:ext cx="266700" cy="2000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marL="0" indent="0"/>
              <a:r>
                <a:rPr lang="en-US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B2=</a:t>
              </a:r>
            </a:p>
          </xdr:txBody>
        </xdr:sp>
        <xdr:grpSp>
          <xdr:nvGrpSpPr>
            <xdr:cNvPr id="298" name="Group 297"/>
            <xdr:cNvGrpSpPr/>
          </xdr:nvGrpSpPr>
          <xdr:grpSpPr>
            <a:xfrm>
              <a:off x="247650" y="219075"/>
              <a:ext cx="7011944" cy="4600574"/>
              <a:chOff x="247650" y="219075"/>
              <a:chExt cx="7011944" cy="4600574"/>
            </a:xfrm>
          </xdr:grpSpPr>
          <xdr:grpSp>
            <xdr:nvGrpSpPr>
              <xdr:cNvPr id="296" name="Group 295"/>
              <xdr:cNvGrpSpPr/>
            </xdr:nvGrpSpPr>
            <xdr:grpSpPr>
              <a:xfrm>
                <a:off x="247650" y="219075"/>
                <a:ext cx="7011944" cy="4600574"/>
                <a:chOff x="133350" y="209550"/>
                <a:chExt cx="7011944" cy="4600574"/>
              </a:xfrm>
            </xdr:grpSpPr>
            <xdr:grpSp>
              <xdr:nvGrpSpPr>
                <xdr:cNvPr id="287" name="Group 286"/>
                <xdr:cNvGrpSpPr/>
              </xdr:nvGrpSpPr>
              <xdr:grpSpPr>
                <a:xfrm>
                  <a:off x="133350" y="209550"/>
                  <a:ext cx="7011944" cy="4600574"/>
                  <a:chOff x="285750" y="190500"/>
                  <a:chExt cx="7011944" cy="4410074"/>
                </a:xfrm>
              </xdr:grpSpPr>
              <xdr:grpSp>
                <xdr:nvGrpSpPr>
                  <xdr:cNvPr id="277" name="Group 276"/>
                  <xdr:cNvGrpSpPr/>
                </xdr:nvGrpSpPr>
                <xdr:grpSpPr>
                  <a:xfrm>
                    <a:off x="428626" y="190500"/>
                    <a:ext cx="6791325" cy="4410074"/>
                    <a:chOff x="428626" y="190500"/>
                    <a:chExt cx="6791325" cy="4410074"/>
                  </a:xfrm>
                </xdr:grpSpPr>
                <xdr:grpSp>
                  <xdr:nvGrpSpPr>
                    <xdr:cNvPr id="275" name="Group 274"/>
                    <xdr:cNvGrpSpPr/>
                  </xdr:nvGrpSpPr>
                  <xdr:grpSpPr>
                    <a:xfrm>
                      <a:off x="609600" y="190500"/>
                      <a:ext cx="6610351" cy="4410074"/>
                      <a:chOff x="609600" y="190500"/>
                      <a:chExt cx="6610351" cy="4410074"/>
                    </a:xfrm>
                  </xdr:grpSpPr>
                  <xdr:grpSp>
                    <xdr:nvGrpSpPr>
                      <xdr:cNvPr id="108" name="Group 107"/>
                      <xdr:cNvGrpSpPr/>
                    </xdr:nvGrpSpPr>
                    <xdr:grpSpPr>
                      <a:xfrm>
                        <a:off x="609600" y="190500"/>
                        <a:ext cx="6391277" cy="2190750"/>
                        <a:chOff x="1704974" y="0"/>
                        <a:chExt cx="6391277" cy="2190750"/>
                      </a:xfrm>
                    </xdr:grpSpPr>
                    <xdr:grpSp>
                      <xdr:nvGrpSpPr>
                        <xdr:cNvPr id="109" name="Group 108"/>
                        <xdr:cNvGrpSpPr/>
                      </xdr:nvGrpSpPr>
                      <xdr:grpSpPr>
                        <a:xfrm>
                          <a:off x="5791200" y="114300"/>
                          <a:ext cx="2032636" cy="2066922"/>
                          <a:chOff x="1952624" y="109544"/>
                          <a:chExt cx="2032636" cy="2066922"/>
                        </a:xfrm>
                        <a:scene3d>
                          <a:camera prst="orthographicFront">
                            <a:rot lat="0" lon="10800000" rev="0"/>
                          </a:camera>
                          <a:lightRig rig="threePt" dir="t"/>
                        </a:scene3d>
                      </xdr:grpSpPr>
                      <xdr:cxnSp macro="">
                        <xdr:nvCxnSpPr>
                          <xdr:cNvPr id="188" name="Straight Connector 187"/>
                          <xdr:cNvCxnSpPr/>
                        </xdr:nvCxnSpPr>
                        <xdr:spPr>
                          <a:xfrm>
                            <a:off x="1952624" y="1895475"/>
                            <a:ext cx="1828800" cy="9525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grpSp>
                        <xdr:nvGrpSpPr>
                          <xdr:cNvPr id="189" name="Group 188"/>
                          <xdr:cNvGrpSpPr/>
                        </xdr:nvGrpSpPr>
                        <xdr:grpSpPr>
                          <a:xfrm>
                            <a:off x="1952624" y="109544"/>
                            <a:ext cx="2032636" cy="2066922"/>
                            <a:chOff x="1952624" y="109544"/>
                            <a:chExt cx="2032636" cy="2066922"/>
                          </a:xfrm>
                        </xdr:grpSpPr>
                        <xdr:cxnSp macro="">
                          <xdr:nvCxnSpPr>
                            <xdr:cNvPr id="190" name="Straight Connector 189"/>
                            <xdr:cNvCxnSpPr/>
                          </xdr:nvCxnSpPr>
                          <xdr:spPr>
                            <a:xfrm>
                              <a:off x="1962149" y="561975"/>
                              <a:ext cx="18288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1" name="Straight Connector 190"/>
                            <xdr:cNvCxnSpPr/>
                          </xdr:nvCxnSpPr>
                          <xdr:spPr>
                            <a:xfrm>
                              <a:off x="1971674" y="1714500"/>
                              <a:ext cx="18288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2" name="Straight Connector 191"/>
                            <xdr:cNvCxnSpPr/>
                          </xdr:nvCxnSpPr>
                          <xdr:spPr>
                            <a:xfrm rot="5400000">
                              <a:off x="2127885" y="701041"/>
                              <a:ext cx="64008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3" name="Straight Connector 192"/>
                            <xdr:cNvCxnSpPr/>
                          </xdr:nvCxnSpPr>
                          <xdr:spPr>
                            <a:xfrm rot="5400000">
                              <a:off x="2943227" y="1143003"/>
                              <a:ext cx="20574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4" name="Straight Connector 193"/>
                            <xdr:cNvCxnSpPr/>
                          </xdr:nvCxnSpPr>
                          <xdr:spPr>
                            <a:xfrm rot="5400000">
                              <a:off x="3343277" y="561981"/>
                              <a:ext cx="9144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5" name="Straight Connector 194"/>
                            <xdr:cNvCxnSpPr/>
                          </xdr:nvCxnSpPr>
                          <xdr:spPr>
                            <a:xfrm>
                              <a:off x="1952624" y="1009650"/>
                              <a:ext cx="201168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6" name="Straight Connector 195"/>
                            <xdr:cNvCxnSpPr/>
                          </xdr:nvCxnSpPr>
                          <xdr:spPr>
                            <a:xfrm>
                              <a:off x="1971674" y="1247775"/>
                              <a:ext cx="201168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7" name="Straight Connector 196"/>
                            <xdr:cNvCxnSpPr/>
                          </xdr:nvCxnSpPr>
                          <xdr:spPr>
                            <a:xfrm>
                              <a:off x="1971674" y="381000"/>
                              <a:ext cx="18288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8" name="Straight Connector 197"/>
                            <xdr:cNvCxnSpPr/>
                          </xdr:nvCxnSpPr>
                          <xdr:spPr>
                            <a:xfrm rot="5400000">
                              <a:off x="2118360" y="1567817"/>
                              <a:ext cx="64008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9" name="Straight Connector 198"/>
                            <xdr:cNvCxnSpPr/>
                          </xdr:nvCxnSpPr>
                          <xdr:spPr>
                            <a:xfrm rot="5400000">
                              <a:off x="3333752" y="1713323"/>
                              <a:ext cx="9144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00" name="Straight Connector 199"/>
                            <xdr:cNvCxnSpPr/>
                          </xdr:nvCxnSpPr>
                          <xdr:spPr>
                            <a:xfrm rot="10800000">
                              <a:off x="3802380" y="127634"/>
                              <a:ext cx="182880" cy="0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01" name="Straight Connector 200"/>
                            <xdr:cNvCxnSpPr/>
                          </xdr:nvCxnSpPr>
                          <xdr:spPr>
                            <a:xfrm rot="10800000">
                              <a:off x="3792855" y="2175509"/>
                              <a:ext cx="182880" cy="0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</xdr:grpSp>
                    <xdr:grpSp>
                      <xdr:nvGrpSpPr>
                        <xdr:cNvPr id="110" name="Group 109"/>
                        <xdr:cNvGrpSpPr/>
                      </xdr:nvGrpSpPr>
                      <xdr:grpSpPr>
                        <a:xfrm>
                          <a:off x="1704974" y="0"/>
                          <a:ext cx="6391277" cy="2190750"/>
                          <a:chOff x="1704974" y="0"/>
                          <a:chExt cx="6391277" cy="2190750"/>
                        </a:xfrm>
                      </xdr:grpSpPr>
                      <xdr:grpSp>
                        <xdr:nvGrpSpPr>
                          <xdr:cNvPr id="111" name="Group 110"/>
                          <xdr:cNvGrpSpPr/>
                        </xdr:nvGrpSpPr>
                        <xdr:grpSpPr>
                          <a:xfrm>
                            <a:off x="1952624" y="109544"/>
                            <a:ext cx="2032636" cy="2066922"/>
                            <a:chOff x="1952624" y="109544"/>
                            <a:chExt cx="2032636" cy="2066922"/>
                          </a:xfrm>
                        </xdr:grpSpPr>
                        <xdr:cxnSp macro="">
                          <xdr:nvCxnSpPr>
                            <xdr:cNvPr id="174" name="Straight Connector 173"/>
                            <xdr:cNvCxnSpPr/>
                          </xdr:nvCxnSpPr>
                          <xdr:spPr>
                            <a:xfrm>
                              <a:off x="1952624" y="1895475"/>
                              <a:ext cx="18288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grpSp>
                          <xdr:nvGrpSpPr>
                            <xdr:cNvPr id="175" name="Group 174"/>
                            <xdr:cNvGrpSpPr/>
                          </xdr:nvGrpSpPr>
                          <xdr:grpSpPr>
                            <a:xfrm>
                              <a:off x="1952624" y="109544"/>
                              <a:ext cx="2032636" cy="2066922"/>
                              <a:chOff x="1952624" y="109544"/>
                              <a:chExt cx="2032636" cy="2066922"/>
                            </a:xfrm>
                          </xdr:grpSpPr>
                          <xdr:cxnSp macro="">
                            <xdr:nvCxnSpPr>
                              <xdr:cNvPr id="176" name="Straight Connector 175"/>
                              <xdr:cNvCxnSpPr/>
                            </xdr:nvCxnSpPr>
                            <xdr:spPr>
                              <a:xfrm>
                                <a:off x="1962149" y="561975"/>
                                <a:ext cx="1828800" cy="952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77" name="Straight Connector 176"/>
                              <xdr:cNvCxnSpPr/>
                            </xdr:nvCxnSpPr>
                            <xdr:spPr>
                              <a:xfrm>
                                <a:off x="1971674" y="1714500"/>
                                <a:ext cx="1828800" cy="952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78" name="Straight Connector 177"/>
                              <xdr:cNvCxnSpPr/>
                            </xdr:nvCxnSpPr>
                            <xdr:spPr>
                              <a:xfrm rot="5400000">
                                <a:off x="2127885" y="701041"/>
                                <a:ext cx="640080" cy="952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79" name="Straight Connector 178"/>
                              <xdr:cNvCxnSpPr/>
                            </xdr:nvCxnSpPr>
                            <xdr:spPr>
                              <a:xfrm rot="5400000">
                                <a:off x="2943227" y="1143003"/>
                                <a:ext cx="2057400" cy="952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80" name="Straight Connector 179"/>
                              <xdr:cNvCxnSpPr/>
                            </xdr:nvCxnSpPr>
                            <xdr:spPr>
                              <a:xfrm rot="5400000">
                                <a:off x="3343277" y="561981"/>
                                <a:ext cx="914400" cy="952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81" name="Straight Connector 180"/>
                              <xdr:cNvCxnSpPr/>
                            </xdr:nvCxnSpPr>
                            <xdr:spPr>
                              <a:xfrm>
                                <a:off x="1952624" y="1009650"/>
                                <a:ext cx="2011680" cy="952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82" name="Straight Connector 181"/>
                              <xdr:cNvCxnSpPr/>
                            </xdr:nvCxnSpPr>
                            <xdr:spPr>
                              <a:xfrm>
                                <a:off x="1971674" y="1238250"/>
                                <a:ext cx="2011680" cy="952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83" name="Straight Connector 182"/>
                              <xdr:cNvCxnSpPr/>
                            </xdr:nvCxnSpPr>
                            <xdr:spPr>
                              <a:xfrm>
                                <a:off x="1971674" y="381000"/>
                                <a:ext cx="1828800" cy="952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84" name="Straight Connector 183"/>
                              <xdr:cNvCxnSpPr/>
                            </xdr:nvCxnSpPr>
                            <xdr:spPr>
                              <a:xfrm rot="5400000">
                                <a:off x="2118360" y="1567817"/>
                                <a:ext cx="640080" cy="952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85" name="Straight Connector 184"/>
                              <xdr:cNvCxnSpPr/>
                            </xdr:nvCxnSpPr>
                            <xdr:spPr>
                              <a:xfrm rot="5400000">
                                <a:off x="3333752" y="1700221"/>
                                <a:ext cx="914400" cy="952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86" name="Straight Connector 185"/>
                              <xdr:cNvCxnSpPr/>
                            </xdr:nvCxnSpPr>
                            <xdr:spPr>
                              <a:xfrm rot="10800000">
                                <a:off x="3802380" y="127634"/>
                                <a:ext cx="18288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87" name="Straight Connector 186"/>
                              <xdr:cNvCxnSpPr/>
                            </xdr:nvCxnSpPr>
                            <xdr:spPr>
                              <a:xfrm rot="10800000">
                                <a:off x="3788092" y="2170746"/>
                                <a:ext cx="18288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</xdr:grpSp>
                      <xdr:grpSp>
                        <xdr:nvGrpSpPr>
                          <xdr:cNvPr id="112" name="Group 111"/>
                          <xdr:cNvGrpSpPr/>
                        </xdr:nvGrpSpPr>
                        <xdr:grpSpPr>
                          <a:xfrm>
                            <a:off x="1704974" y="28574"/>
                            <a:ext cx="533401" cy="2162176"/>
                            <a:chOff x="4552949" y="1800228"/>
                            <a:chExt cx="632460" cy="2643188"/>
                          </a:xfrm>
                        </xdr:grpSpPr>
                        <xdr:cxnSp macro="">
                          <xdr:nvCxnSpPr>
                            <xdr:cNvPr id="169" name="Straight Connector 168"/>
                            <xdr:cNvCxnSpPr/>
                          </xdr:nvCxnSpPr>
                          <xdr:spPr>
                            <a:xfrm>
                              <a:off x="4600574" y="3122081"/>
                              <a:ext cx="54864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70" name="Straight Connector 169"/>
                            <xdr:cNvCxnSpPr/>
                          </xdr:nvCxnSpPr>
                          <xdr:spPr>
                            <a:xfrm rot="5400000">
                              <a:off x="4295777" y="3867153"/>
                              <a:ext cx="11430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71" name="Straight Connector 170"/>
                            <xdr:cNvCxnSpPr/>
                          </xdr:nvCxnSpPr>
                          <xdr:spPr>
                            <a:xfrm rot="5400000">
                              <a:off x="4300539" y="2366965"/>
                              <a:ext cx="11430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72" name="Straight Connector 171"/>
                            <xdr:cNvCxnSpPr/>
                          </xdr:nvCxnSpPr>
                          <xdr:spPr>
                            <a:xfrm>
                              <a:off x="4552949" y="3038475"/>
                              <a:ext cx="365760" cy="9525"/>
                            </a:xfrm>
                            <a:prstGeom prst="line">
                              <a:avLst/>
                            </a:prstGeom>
                            <a:scene3d>
                              <a:camera prst="orthographicFront">
                                <a:rot lat="8100000" lon="8100000" rev="0"/>
                              </a:camera>
                              <a:lightRig rig="threePt" dir="t"/>
                            </a:scene3d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73" name="Straight Connector 172"/>
                            <xdr:cNvCxnSpPr/>
                          </xdr:nvCxnSpPr>
                          <xdr:spPr>
                            <a:xfrm>
                              <a:off x="4819649" y="3228975"/>
                              <a:ext cx="365760" cy="9525"/>
                            </a:xfrm>
                            <a:prstGeom prst="line">
                              <a:avLst/>
                            </a:prstGeom>
                            <a:scene3d>
                              <a:camera prst="orthographicFront">
                                <a:rot lat="8100000" lon="8100000" rev="0"/>
                              </a:camera>
                              <a:lightRig rig="threePt" dir="t"/>
                            </a:scene3d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grpSp>
                        <xdr:nvGrpSpPr>
                          <xdr:cNvPr id="113" name="Group 112"/>
                          <xdr:cNvGrpSpPr/>
                        </xdr:nvGrpSpPr>
                        <xdr:grpSpPr>
                          <a:xfrm>
                            <a:off x="7562850" y="0"/>
                            <a:ext cx="533401" cy="2162176"/>
                            <a:chOff x="4552949" y="1800228"/>
                            <a:chExt cx="632460" cy="2643188"/>
                          </a:xfrm>
                        </xdr:grpSpPr>
                        <xdr:cxnSp macro="">
                          <xdr:nvCxnSpPr>
                            <xdr:cNvPr id="164" name="Straight Connector 163"/>
                            <xdr:cNvCxnSpPr/>
                          </xdr:nvCxnSpPr>
                          <xdr:spPr>
                            <a:xfrm>
                              <a:off x="4600574" y="3122081"/>
                              <a:ext cx="54864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65" name="Straight Connector 164"/>
                            <xdr:cNvCxnSpPr/>
                          </xdr:nvCxnSpPr>
                          <xdr:spPr>
                            <a:xfrm rot="5400000">
                              <a:off x="4295777" y="3867153"/>
                              <a:ext cx="11430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66" name="Straight Connector 165"/>
                            <xdr:cNvCxnSpPr/>
                          </xdr:nvCxnSpPr>
                          <xdr:spPr>
                            <a:xfrm rot="5400000">
                              <a:off x="4300539" y="2366965"/>
                              <a:ext cx="11430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67" name="Straight Connector 166"/>
                            <xdr:cNvCxnSpPr/>
                          </xdr:nvCxnSpPr>
                          <xdr:spPr>
                            <a:xfrm>
                              <a:off x="4552949" y="3038475"/>
                              <a:ext cx="365760" cy="9525"/>
                            </a:xfrm>
                            <a:prstGeom prst="line">
                              <a:avLst/>
                            </a:prstGeom>
                            <a:scene3d>
                              <a:camera prst="orthographicFront">
                                <a:rot lat="8100000" lon="8100000" rev="0"/>
                              </a:camera>
                              <a:lightRig rig="threePt" dir="t"/>
                            </a:scene3d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68" name="Straight Connector 167"/>
                            <xdr:cNvCxnSpPr/>
                          </xdr:nvCxnSpPr>
                          <xdr:spPr>
                            <a:xfrm>
                              <a:off x="4819649" y="3228975"/>
                              <a:ext cx="365760" cy="0"/>
                            </a:xfrm>
                            <a:prstGeom prst="line">
                              <a:avLst/>
                            </a:prstGeom>
                            <a:scene3d>
                              <a:camera prst="orthographicFront">
                                <a:rot lat="8100000" lon="8100000" rev="0"/>
                              </a:camera>
                              <a:lightRig rig="threePt" dir="t"/>
                            </a:scene3d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grpSp>
                        <xdr:nvGrpSpPr>
                          <xdr:cNvPr id="114" name="Group 113"/>
                          <xdr:cNvGrpSpPr/>
                        </xdr:nvGrpSpPr>
                        <xdr:grpSpPr>
                          <a:xfrm>
                            <a:off x="2964188" y="583874"/>
                            <a:ext cx="312412" cy="1127777"/>
                            <a:chOff x="2964188" y="583874"/>
                            <a:chExt cx="312412" cy="1127777"/>
                          </a:xfrm>
                        </xdr:grpSpPr>
                        <xdr:grpSp>
                          <xdr:nvGrpSpPr>
                            <xdr:cNvPr id="152" name="Group 151"/>
                            <xdr:cNvGrpSpPr/>
                          </xdr:nvGrpSpPr>
                          <xdr:grpSpPr>
                            <a:xfrm rot="16200000">
                              <a:off x="2998950" y="1441613"/>
                              <a:ext cx="235276" cy="304800"/>
                              <a:chOff x="4265282" y="1906905"/>
                              <a:chExt cx="365776" cy="304800"/>
                            </a:xfrm>
                          </xdr:grpSpPr>
                          <xdr:cxnSp macro="">
                            <xdr:nvCxnSpPr>
                              <xdr:cNvPr id="159" name="Straight Connector 158"/>
                              <xdr:cNvCxnSpPr/>
                            </xdr:nvCxnSpPr>
                            <xdr:spPr>
                              <a:xfrm rot="10800000">
                                <a:off x="4265298" y="19069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60" name="Straight Connector 159"/>
                              <xdr:cNvCxnSpPr/>
                            </xdr:nvCxnSpPr>
                            <xdr:spPr>
                              <a:xfrm rot="10800000">
                                <a:off x="4265282" y="20593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61" name="Straight Connector 160"/>
                              <xdr:cNvCxnSpPr/>
                            </xdr:nvCxnSpPr>
                            <xdr:spPr>
                              <a:xfrm rot="10800000">
                                <a:off x="4265285" y="22117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62" name="Straight Connector 161"/>
                              <xdr:cNvCxnSpPr/>
                            </xdr:nvCxnSpPr>
                            <xdr:spPr>
                              <a:xfrm rot="10800000">
                                <a:off x="4267208" y="1987868"/>
                                <a:ext cx="18288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63" name="Straight Connector 162"/>
                              <xdr:cNvCxnSpPr/>
                            </xdr:nvCxnSpPr>
                            <xdr:spPr>
                              <a:xfrm rot="10800000">
                                <a:off x="4267192" y="2140268"/>
                                <a:ext cx="18288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  <xdr:grpSp>
                          <xdr:nvGrpSpPr>
                            <xdr:cNvPr id="153" name="Group 152"/>
                            <xdr:cNvGrpSpPr/>
                          </xdr:nvGrpSpPr>
                          <xdr:grpSpPr>
                            <a:xfrm rot="5400000">
                              <a:off x="3043237" y="519113"/>
                              <a:ext cx="168601" cy="298124"/>
                              <a:chOff x="4265282" y="1906905"/>
                              <a:chExt cx="365776" cy="304800"/>
                            </a:xfrm>
                          </xdr:grpSpPr>
                          <xdr:cxnSp macro="">
                            <xdr:nvCxnSpPr>
                              <xdr:cNvPr id="154" name="Straight Connector 153"/>
                              <xdr:cNvCxnSpPr/>
                            </xdr:nvCxnSpPr>
                            <xdr:spPr>
                              <a:xfrm rot="10800000">
                                <a:off x="4265298" y="19069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55" name="Straight Connector 154"/>
                              <xdr:cNvCxnSpPr/>
                            </xdr:nvCxnSpPr>
                            <xdr:spPr>
                              <a:xfrm rot="10800000">
                                <a:off x="4265282" y="20593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56" name="Straight Connector 155"/>
                              <xdr:cNvCxnSpPr/>
                            </xdr:nvCxnSpPr>
                            <xdr:spPr>
                              <a:xfrm rot="10800000">
                                <a:off x="4265285" y="22117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57" name="Straight Connector 156"/>
                              <xdr:cNvCxnSpPr/>
                            </xdr:nvCxnSpPr>
                            <xdr:spPr>
                              <a:xfrm rot="10800000">
                                <a:off x="4267208" y="1987868"/>
                                <a:ext cx="18288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58" name="Straight Connector 157"/>
                              <xdr:cNvCxnSpPr/>
                            </xdr:nvCxnSpPr>
                            <xdr:spPr>
                              <a:xfrm rot="10800000">
                                <a:off x="4267192" y="2140268"/>
                                <a:ext cx="18288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</xdr:grpSp>
                      <xdr:grpSp>
                        <xdr:nvGrpSpPr>
                          <xdr:cNvPr id="115" name="Group 114"/>
                          <xdr:cNvGrpSpPr/>
                        </xdr:nvGrpSpPr>
                        <xdr:grpSpPr>
                          <a:xfrm>
                            <a:off x="3971924" y="742950"/>
                            <a:ext cx="1828801" cy="781050"/>
                            <a:chOff x="3971924" y="742950"/>
                            <a:chExt cx="1828801" cy="781050"/>
                          </a:xfrm>
                        </xdr:grpSpPr>
                        <xdr:cxnSp macro="">
                          <xdr:nvCxnSpPr>
                            <xdr:cNvPr id="135" name="Straight Connector 134"/>
                            <xdr:cNvCxnSpPr/>
                          </xdr:nvCxnSpPr>
                          <xdr:spPr>
                            <a:xfrm>
                              <a:off x="3971924" y="923925"/>
                              <a:ext cx="18288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36" name="Straight Connector 135"/>
                            <xdr:cNvCxnSpPr/>
                          </xdr:nvCxnSpPr>
                          <xdr:spPr>
                            <a:xfrm>
                              <a:off x="3971924" y="1333500"/>
                              <a:ext cx="18288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37" name="Straight Connector 136"/>
                            <xdr:cNvCxnSpPr/>
                          </xdr:nvCxnSpPr>
                          <xdr:spPr>
                            <a:xfrm>
                              <a:off x="3971925" y="1514475"/>
                              <a:ext cx="18288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38" name="Straight Connector 137"/>
                            <xdr:cNvCxnSpPr/>
                          </xdr:nvCxnSpPr>
                          <xdr:spPr>
                            <a:xfrm>
                              <a:off x="3971924" y="742950"/>
                              <a:ext cx="1828800" cy="952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grpSp>
                          <xdr:nvGrpSpPr>
                            <xdr:cNvPr id="139" name="Group 138"/>
                            <xdr:cNvGrpSpPr/>
                          </xdr:nvGrpSpPr>
                          <xdr:grpSpPr>
                            <a:xfrm>
                              <a:off x="3989055" y="782954"/>
                              <a:ext cx="216232" cy="707709"/>
                              <a:chOff x="3989055" y="782954"/>
                              <a:chExt cx="216232" cy="707709"/>
                            </a:xfrm>
                          </xdr:grpSpPr>
                          <xdr:grpSp>
                            <xdr:nvGrpSpPr>
                              <xdr:cNvPr id="140" name="Group 139"/>
                              <xdr:cNvGrpSpPr/>
                            </xdr:nvGrpSpPr>
                            <xdr:grpSpPr>
                              <a:xfrm>
                                <a:off x="3993818" y="1378267"/>
                                <a:ext cx="211469" cy="112396"/>
                                <a:chOff x="4265282" y="1906905"/>
                                <a:chExt cx="365776" cy="304800"/>
                              </a:xfrm>
                            </xdr:grpSpPr>
                            <xdr:cxnSp macro="">
                              <xdr:nvCxnSpPr>
                                <xdr:cNvPr id="147" name="Straight Connector 146"/>
                                <xdr:cNvCxnSpPr/>
                              </xdr:nvCxnSpPr>
                              <xdr:spPr>
                                <a:xfrm rot="10800000">
                                  <a:off x="4265298" y="1906905"/>
                                  <a:ext cx="365760" cy="0"/>
                                </a:xfrm>
                                <a:prstGeom prst="line">
                                  <a:avLst/>
                                </a:prstGeom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48" name="Straight Connector 147"/>
                                <xdr:cNvCxnSpPr/>
                              </xdr:nvCxnSpPr>
                              <xdr:spPr>
                                <a:xfrm rot="10800000">
                                  <a:off x="4265282" y="2059305"/>
                                  <a:ext cx="365760" cy="0"/>
                                </a:xfrm>
                                <a:prstGeom prst="line">
                                  <a:avLst/>
                                </a:prstGeom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49" name="Straight Connector 148"/>
                                <xdr:cNvCxnSpPr/>
                              </xdr:nvCxnSpPr>
                              <xdr:spPr>
                                <a:xfrm rot="10800000">
                                  <a:off x="4265285" y="2211705"/>
                                  <a:ext cx="365760" cy="0"/>
                                </a:xfrm>
                                <a:prstGeom prst="line">
                                  <a:avLst/>
                                </a:prstGeom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50" name="Straight Connector 149"/>
                                <xdr:cNvCxnSpPr/>
                              </xdr:nvCxnSpPr>
                              <xdr:spPr>
                                <a:xfrm rot="10800000">
                                  <a:off x="4267208" y="1987868"/>
                                  <a:ext cx="182880" cy="0"/>
                                </a:xfrm>
                                <a:prstGeom prst="line">
                                  <a:avLst/>
                                </a:prstGeom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51" name="Straight Connector 150"/>
                                <xdr:cNvCxnSpPr/>
                              </xdr:nvCxnSpPr>
                              <xdr:spPr>
                                <a:xfrm rot="10800000">
                                  <a:off x="4267192" y="2140268"/>
                                  <a:ext cx="182880" cy="0"/>
                                </a:xfrm>
                                <a:prstGeom prst="line">
                                  <a:avLst/>
                                </a:prstGeom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</xdr:grpSp>
                          <xdr:grpSp>
                            <xdr:nvGrpSpPr>
                              <xdr:cNvPr id="141" name="Group 140"/>
                              <xdr:cNvGrpSpPr/>
                            </xdr:nvGrpSpPr>
                            <xdr:grpSpPr>
                              <a:xfrm>
                                <a:off x="3989055" y="782954"/>
                                <a:ext cx="211469" cy="112396"/>
                                <a:chOff x="4265282" y="1906905"/>
                                <a:chExt cx="365776" cy="304800"/>
                              </a:xfrm>
                            </xdr:grpSpPr>
                            <xdr:cxnSp macro="">
                              <xdr:nvCxnSpPr>
                                <xdr:cNvPr id="142" name="Straight Connector 141"/>
                                <xdr:cNvCxnSpPr/>
                              </xdr:nvCxnSpPr>
                              <xdr:spPr>
                                <a:xfrm rot="10800000">
                                  <a:off x="4265298" y="1906905"/>
                                  <a:ext cx="365760" cy="0"/>
                                </a:xfrm>
                                <a:prstGeom prst="line">
                                  <a:avLst/>
                                </a:prstGeom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43" name="Straight Connector 142"/>
                                <xdr:cNvCxnSpPr/>
                              </xdr:nvCxnSpPr>
                              <xdr:spPr>
                                <a:xfrm rot="10800000">
                                  <a:off x="4265282" y="2059305"/>
                                  <a:ext cx="365760" cy="0"/>
                                </a:xfrm>
                                <a:prstGeom prst="line">
                                  <a:avLst/>
                                </a:prstGeom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44" name="Straight Connector 143"/>
                                <xdr:cNvCxnSpPr/>
                              </xdr:nvCxnSpPr>
                              <xdr:spPr>
                                <a:xfrm rot="10800000">
                                  <a:off x="4265285" y="2211705"/>
                                  <a:ext cx="365760" cy="0"/>
                                </a:xfrm>
                                <a:prstGeom prst="line">
                                  <a:avLst/>
                                </a:prstGeom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45" name="Straight Connector 144"/>
                                <xdr:cNvCxnSpPr/>
                              </xdr:nvCxnSpPr>
                              <xdr:spPr>
                                <a:xfrm rot="10800000">
                                  <a:off x="4267208" y="1987868"/>
                                  <a:ext cx="182880" cy="0"/>
                                </a:xfrm>
                                <a:prstGeom prst="line">
                                  <a:avLst/>
                                </a:prstGeom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46" name="Straight Connector 145"/>
                                <xdr:cNvCxnSpPr/>
                              </xdr:nvCxnSpPr>
                              <xdr:spPr>
                                <a:xfrm rot="10800000">
                                  <a:off x="4267192" y="2140268"/>
                                  <a:ext cx="182880" cy="0"/>
                                </a:xfrm>
                                <a:prstGeom prst="line">
                                  <a:avLst/>
                                </a:prstGeom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</xdr:grpSp>
                        </xdr:grpSp>
                      </xdr:grpSp>
                      <xdr:grpSp>
                        <xdr:nvGrpSpPr>
                          <xdr:cNvPr id="116" name="Group 115"/>
                          <xdr:cNvGrpSpPr/>
                        </xdr:nvGrpSpPr>
                        <xdr:grpSpPr>
                          <a:xfrm>
                            <a:off x="6545588" y="583874"/>
                            <a:ext cx="312412" cy="1127777"/>
                            <a:chOff x="2964188" y="583874"/>
                            <a:chExt cx="312412" cy="1127777"/>
                          </a:xfrm>
                        </xdr:grpSpPr>
                        <xdr:grpSp>
                          <xdr:nvGrpSpPr>
                            <xdr:cNvPr id="123" name="Group 122"/>
                            <xdr:cNvGrpSpPr/>
                          </xdr:nvGrpSpPr>
                          <xdr:grpSpPr>
                            <a:xfrm rot="16200000">
                              <a:off x="2998950" y="1441613"/>
                              <a:ext cx="235276" cy="304800"/>
                              <a:chOff x="4265282" y="1906905"/>
                              <a:chExt cx="365776" cy="304800"/>
                            </a:xfrm>
                          </xdr:grpSpPr>
                          <xdr:cxnSp macro="">
                            <xdr:nvCxnSpPr>
                              <xdr:cNvPr id="130" name="Straight Connector 129"/>
                              <xdr:cNvCxnSpPr/>
                            </xdr:nvCxnSpPr>
                            <xdr:spPr>
                              <a:xfrm rot="10800000">
                                <a:off x="4265298" y="19069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31" name="Straight Connector 130"/>
                              <xdr:cNvCxnSpPr/>
                            </xdr:nvCxnSpPr>
                            <xdr:spPr>
                              <a:xfrm rot="10800000">
                                <a:off x="4265282" y="20593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32" name="Straight Connector 131"/>
                              <xdr:cNvCxnSpPr/>
                            </xdr:nvCxnSpPr>
                            <xdr:spPr>
                              <a:xfrm rot="10800000">
                                <a:off x="4265285" y="22117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33" name="Straight Connector 132"/>
                              <xdr:cNvCxnSpPr/>
                            </xdr:nvCxnSpPr>
                            <xdr:spPr>
                              <a:xfrm rot="10800000">
                                <a:off x="4267208" y="1987868"/>
                                <a:ext cx="18288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34" name="Straight Connector 133"/>
                              <xdr:cNvCxnSpPr/>
                            </xdr:nvCxnSpPr>
                            <xdr:spPr>
                              <a:xfrm rot="10800000">
                                <a:off x="4267192" y="2140268"/>
                                <a:ext cx="18288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  <xdr:grpSp>
                          <xdr:nvGrpSpPr>
                            <xdr:cNvPr id="124" name="Group 123"/>
                            <xdr:cNvGrpSpPr/>
                          </xdr:nvGrpSpPr>
                          <xdr:grpSpPr>
                            <a:xfrm rot="5400000">
                              <a:off x="3043237" y="519113"/>
                              <a:ext cx="168601" cy="298124"/>
                              <a:chOff x="4265282" y="1906905"/>
                              <a:chExt cx="365776" cy="304800"/>
                            </a:xfrm>
                          </xdr:grpSpPr>
                          <xdr:cxnSp macro="">
                            <xdr:nvCxnSpPr>
                              <xdr:cNvPr id="125" name="Straight Connector 124"/>
                              <xdr:cNvCxnSpPr/>
                            </xdr:nvCxnSpPr>
                            <xdr:spPr>
                              <a:xfrm rot="10800000">
                                <a:off x="4265298" y="19069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26" name="Straight Connector 125"/>
                              <xdr:cNvCxnSpPr/>
                            </xdr:nvCxnSpPr>
                            <xdr:spPr>
                              <a:xfrm rot="10800000">
                                <a:off x="4265282" y="20593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27" name="Straight Connector 126"/>
                              <xdr:cNvCxnSpPr/>
                            </xdr:nvCxnSpPr>
                            <xdr:spPr>
                              <a:xfrm rot="10800000">
                                <a:off x="4265285" y="2211705"/>
                                <a:ext cx="3657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28" name="Straight Connector 127"/>
                              <xdr:cNvCxnSpPr/>
                            </xdr:nvCxnSpPr>
                            <xdr:spPr>
                              <a:xfrm rot="10800000">
                                <a:off x="4267208" y="1987868"/>
                                <a:ext cx="18288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29" name="Straight Connector 128"/>
                              <xdr:cNvCxnSpPr/>
                            </xdr:nvCxnSpPr>
                            <xdr:spPr>
                              <a:xfrm rot="10800000">
                                <a:off x="4267192" y="2140268"/>
                                <a:ext cx="18288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</xdr:grpSp>
                      <xdr:grpSp>
                        <xdr:nvGrpSpPr>
                          <xdr:cNvPr id="117" name="Group 116"/>
                          <xdr:cNvGrpSpPr/>
                        </xdr:nvGrpSpPr>
                        <xdr:grpSpPr>
                          <a:xfrm>
                            <a:off x="7353300" y="609600"/>
                            <a:ext cx="485775" cy="1076325"/>
                            <a:chOff x="7353300" y="609600"/>
                            <a:chExt cx="485775" cy="1076325"/>
                          </a:xfrm>
                        </xdr:grpSpPr>
                        <xdr:sp macro="" textlink="">
                          <xdr:nvSpPr>
                            <xdr:cNvPr id="121" name="Freeform 120"/>
                            <xdr:cNvSpPr/>
                          </xdr:nvSpPr>
                          <xdr:spPr>
                            <a:xfrm>
                              <a:off x="7381875" y="609600"/>
                              <a:ext cx="457200" cy="276225"/>
                            </a:xfrm>
                            <a:custGeom>
                              <a:avLst/>
                              <a:gdLst>
                                <a:gd name="connsiteX0" fmla="*/ 0 w 555137"/>
                                <a:gd name="connsiteY0" fmla="*/ 0 h 457200"/>
                                <a:gd name="connsiteX1" fmla="*/ 552450 w 555137"/>
                                <a:gd name="connsiteY1" fmla="*/ 9525 h 457200"/>
                                <a:gd name="connsiteX2" fmla="*/ 514350 w 555137"/>
                                <a:gd name="connsiteY2" fmla="*/ 19050 h 457200"/>
                                <a:gd name="connsiteX3" fmla="*/ 428625 w 555137"/>
                                <a:gd name="connsiteY3" fmla="*/ 28575 h 457200"/>
                                <a:gd name="connsiteX4" fmla="*/ 352425 w 555137"/>
                                <a:gd name="connsiteY4" fmla="*/ 38100 h 457200"/>
                                <a:gd name="connsiteX5" fmla="*/ 57150 w 555137"/>
                                <a:gd name="connsiteY5" fmla="*/ 57150 h 457200"/>
                                <a:gd name="connsiteX6" fmla="*/ 209550 w 555137"/>
                                <a:gd name="connsiteY6" fmla="*/ 76200 h 457200"/>
                                <a:gd name="connsiteX7" fmla="*/ 409575 w 555137"/>
                                <a:gd name="connsiteY7" fmla="*/ 85725 h 457200"/>
                                <a:gd name="connsiteX8" fmla="*/ 323850 w 555137"/>
                                <a:gd name="connsiteY8" fmla="*/ 114300 h 457200"/>
                                <a:gd name="connsiteX9" fmla="*/ 295275 w 555137"/>
                                <a:gd name="connsiteY9" fmla="*/ 123825 h 457200"/>
                                <a:gd name="connsiteX10" fmla="*/ 266700 w 555137"/>
                                <a:gd name="connsiteY10" fmla="*/ 133350 h 457200"/>
                                <a:gd name="connsiteX11" fmla="*/ 180975 w 555137"/>
                                <a:gd name="connsiteY11" fmla="*/ 142875 h 457200"/>
                                <a:gd name="connsiteX12" fmla="*/ 257175 w 555137"/>
                                <a:gd name="connsiteY12" fmla="*/ 161925 h 457200"/>
                                <a:gd name="connsiteX13" fmla="*/ 285750 w 555137"/>
                                <a:gd name="connsiteY13" fmla="*/ 171450 h 457200"/>
                                <a:gd name="connsiteX14" fmla="*/ 266700 w 555137"/>
                                <a:gd name="connsiteY14" fmla="*/ 209550 h 457200"/>
                                <a:gd name="connsiteX15" fmla="*/ 257175 w 555137"/>
                                <a:gd name="connsiteY15" fmla="*/ 457200 h 457200"/>
                              </a:gdLst>
                              <a:ahLst/>
                              <a:cxnLst>
                                <a:cxn ang="0">
                                  <a:pos x="connsiteX0" y="connsiteY0"/>
                                </a:cxn>
                                <a:cxn ang="0">
                                  <a:pos x="connsiteX1" y="connsiteY1"/>
                                </a:cxn>
                                <a:cxn ang="0">
                                  <a:pos x="connsiteX2" y="connsiteY2"/>
                                </a:cxn>
                                <a:cxn ang="0">
                                  <a:pos x="connsiteX3" y="connsiteY3"/>
                                </a:cxn>
                                <a:cxn ang="0">
                                  <a:pos x="connsiteX4" y="connsiteY4"/>
                                </a:cxn>
                                <a:cxn ang="0">
                                  <a:pos x="connsiteX5" y="connsiteY5"/>
                                </a:cxn>
                                <a:cxn ang="0">
                                  <a:pos x="connsiteX6" y="connsiteY6"/>
                                </a:cxn>
                                <a:cxn ang="0">
                                  <a:pos x="connsiteX7" y="connsiteY7"/>
                                </a:cxn>
                                <a:cxn ang="0">
                                  <a:pos x="connsiteX8" y="connsiteY8"/>
                                </a:cxn>
                                <a:cxn ang="0">
                                  <a:pos x="connsiteX9" y="connsiteY9"/>
                                </a:cxn>
                                <a:cxn ang="0">
                                  <a:pos x="connsiteX10" y="connsiteY10"/>
                                </a:cxn>
                                <a:cxn ang="0">
                                  <a:pos x="connsiteX11" y="connsiteY11"/>
                                </a:cxn>
                                <a:cxn ang="0">
                                  <a:pos x="connsiteX12" y="connsiteY12"/>
                                </a:cxn>
                                <a:cxn ang="0">
                                  <a:pos x="connsiteX13" y="connsiteY13"/>
                                </a:cxn>
                                <a:cxn ang="0">
                                  <a:pos x="connsiteX14" y="connsiteY14"/>
                                </a:cxn>
                                <a:cxn ang="0">
                                  <a:pos x="connsiteX15" y="connsiteY15"/>
                                </a:cxn>
                              </a:cxnLst>
                              <a:rect l="l" t="t" r="r" b="b"/>
                              <a:pathLst>
                                <a:path w="555137" h="457200">
                                  <a:moveTo>
                                    <a:pt x="0" y="0"/>
                                  </a:moveTo>
                                  <a:lnTo>
                                    <a:pt x="552450" y="9525"/>
                                  </a:lnTo>
                                  <a:cubicBezTo>
                                    <a:pt x="565532" y="10010"/>
                                    <a:pt x="527289" y="17059"/>
                                    <a:pt x="514350" y="19050"/>
                                  </a:cubicBezTo>
                                  <a:cubicBezTo>
                                    <a:pt x="485933" y="23422"/>
                                    <a:pt x="457179" y="25216"/>
                                    <a:pt x="428625" y="28575"/>
                                  </a:cubicBezTo>
                                  <a:cubicBezTo>
                                    <a:pt x="403203" y="31566"/>
                                    <a:pt x="377958" y="36276"/>
                                    <a:pt x="352425" y="38100"/>
                                  </a:cubicBezTo>
                                  <a:cubicBezTo>
                                    <a:pt x="-121178" y="71929"/>
                                    <a:pt x="362078" y="29429"/>
                                    <a:pt x="57150" y="57150"/>
                                  </a:cubicBezTo>
                                  <a:cubicBezTo>
                                    <a:pt x="127108" y="74640"/>
                                    <a:pt x="97486" y="69408"/>
                                    <a:pt x="209550" y="76200"/>
                                  </a:cubicBezTo>
                                  <a:cubicBezTo>
                                    <a:pt x="276178" y="80238"/>
                                    <a:pt x="342900" y="82550"/>
                                    <a:pt x="409575" y="85725"/>
                                  </a:cubicBezTo>
                                  <a:lnTo>
                                    <a:pt x="323850" y="114300"/>
                                  </a:lnTo>
                                  <a:lnTo>
                                    <a:pt x="295275" y="123825"/>
                                  </a:lnTo>
                                  <a:cubicBezTo>
                                    <a:pt x="285750" y="127000"/>
                                    <a:pt x="276679" y="132241"/>
                                    <a:pt x="266700" y="133350"/>
                                  </a:cubicBezTo>
                                  <a:lnTo>
                                    <a:pt x="180975" y="142875"/>
                                  </a:lnTo>
                                  <a:cubicBezTo>
                                    <a:pt x="246294" y="164648"/>
                                    <a:pt x="165223" y="138937"/>
                                    <a:pt x="257175" y="161925"/>
                                  </a:cubicBezTo>
                                  <a:cubicBezTo>
                                    <a:pt x="266915" y="164360"/>
                                    <a:pt x="276225" y="168275"/>
                                    <a:pt x="285750" y="171450"/>
                                  </a:cubicBezTo>
                                  <a:cubicBezTo>
                                    <a:pt x="323182" y="283745"/>
                                    <a:pt x="280068" y="122655"/>
                                    <a:pt x="266700" y="209550"/>
                                  </a:cubicBezTo>
                                  <a:cubicBezTo>
                                    <a:pt x="257048" y="272287"/>
                                    <a:pt x="257175" y="375373"/>
                                    <a:pt x="257175" y="457200"/>
                                  </a:cubicBezTo>
                                </a:path>
                              </a:pathLst>
                            </a:custGeom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rtlCol="0" anchor="t"/>
                            <a:lstStyle/>
                            <a:p>
                              <a:pPr algn="l"/>
                              <a:endParaRPr lang="en-US" sz="1100"/>
                            </a:p>
                          </xdr:txBody>
                        </xdr:sp>
                        <xdr:sp macro="" textlink="">
                          <xdr:nvSpPr>
                            <xdr:cNvPr id="122" name="Freeform 121"/>
                            <xdr:cNvSpPr/>
                          </xdr:nvSpPr>
                          <xdr:spPr>
                            <a:xfrm flipV="1">
                              <a:off x="7353300" y="1409700"/>
                              <a:ext cx="457200" cy="276225"/>
                            </a:xfrm>
                            <a:custGeom>
                              <a:avLst/>
                              <a:gdLst>
                                <a:gd name="connsiteX0" fmla="*/ 0 w 555137"/>
                                <a:gd name="connsiteY0" fmla="*/ 0 h 457200"/>
                                <a:gd name="connsiteX1" fmla="*/ 552450 w 555137"/>
                                <a:gd name="connsiteY1" fmla="*/ 9525 h 457200"/>
                                <a:gd name="connsiteX2" fmla="*/ 514350 w 555137"/>
                                <a:gd name="connsiteY2" fmla="*/ 19050 h 457200"/>
                                <a:gd name="connsiteX3" fmla="*/ 428625 w 555137"/>
                                <a:gd name="connsiteY3" fmla="*/ 28575 h 457200"/>
                                <a:gd name="connsiteX4" fmla="*/ 352425 w 555137"/>
                                <a:gd name="connsiteY4" fmla="*/ 38100 h 457200"/>
                                <a:gd name="connsiteX5" fmla="*/ 57150 w 555137"/>
                                <a:gd name="connsiteY5" fmla="*/ 57150 h 457200"/>
                                <a:gd name="connsiteX6" fmla="*/ 209550 w 555137"/>
                                <a:gd name="connsiteY6" fmla="*/ 76200 h 457200"/>
                                <a:gd name="connsiteX7" fmla="*/ 409575 w 555137"/>
                                <a:gd name="connsiteY7" fmla="*/ 85725 h 457200"/>
                                <a:gd name="connsiteX8" fmla="*/ 323850 w 555137"/>
                                <a:gd name="connsiteY8" fmla="*/ 114300 h 457200"/>
                                <a:gd name="connsiteX9" fmla="*/ 295275 w 555137"/>
                                <a:gd name="connsiteY9" fmla="*/ 123825 h 457200"/>
                                <a:gd name="connsiteX10" fmla="*/ 266700 w 555137"/>
                                <a:gd name="connsiteY10" fmla="*/ 133350 h 457200"/>
                                <a:gd name="connsiteX11" fmla="*/ 180975 w 555137"/>
                                <a:gd name="connsiteY11" fmla="*/ 142875 h 457200"/>
                                <a:gd name="connsiteX12" fmla="*/ 257175 w 555137"/>
                                <a:gd name="connsiteY12" fmla="*/ 161925 h 457200"/>
                                <a:gd name="connsiteX13" fmla="*/ 285750 w 555137"/>
                                <a:gd name="connsiteY13" fmla="*/ 171450 h 457200"/>
                                <a:gd name="connsiteX14" fmla="*/ 266700 w 555137"/>
                                <a:gd name="connsiteY14" fmla="*/ 209550 h 457200"/>
                                <a:gd name="connsiteX15" fmla="*/ 257175 w 555137"/>
                                <a:gd name="connsiteY15" fmla="*/ 457200 h 457200"/>
                              </a:gdLst>
                              <a:ahLst/>
                              <a:cxnLst>
                                <a:cxn ang="0">
                                  <a:pos x="connsiteX0" y="connsiteY0"/>
                                </a:cxn>
                                <a:cxn ang="0">
                                  <a:pos x="connsiteX1" y="connsiteY1"/>
                                </a:cxn>
                                <a:cxn ang="0">
                                  <a:pos x="connsiteX2" y="connsiteY2"/>
                                </a:cxn>
                                <a:cxn ang="0">
                                  <a:pos x="connsiteX3" y="connsiteY3"/>
                                </a:cxn>
                                <a:cxn ang="0">
                                  <a:pos x="connsiteX4" y="connsiteY4"/>
                                </a:cxn>
                                <a:cxn ang="0">
                                  <a:pos x="connsiteX5" y="connsiteY5"/>
                                </a:cxn>
                                <a:cxn ang="0">
                                  <a:pos x="connsiteX6" y="connsiteY6"/>
                                </a:cxn>
                                <a:cxn ang="0">
                                  <a:pos x="connsiteX7" y="connsiteY7"/>
                                </a:cxn>
                                <a:cxn ang="0">
                                  <a:pos x="connsiteX8" y="connsiteY8"/>
                                </a:cxn>
                                <a:cxn ang="0">
                                  <a:pos x="connsiteX9" y="connsiteY9"/>
                                </a:cxn>
                                <a:cxn ang="0">
                                  <a:pos x="connsiteX10" y="connsiteY10"/>
                                </a:cxn>
                                <a:cxn ang="0">
                                  <a:pos x="connsiteX11" y="connsiteY11"/>
                                </a:cxn>
                                <a:cxn ang="0">
                                  <a:pos x="connsiteX12" y="connsiteY12"/>
                                </a:cxn>
                                <a:cxn ang="0">
                                  <a:pos x="connsiteX13" y="connsiteY13"/>
                                </a:cxn>
                                <a:cxn ang="0">
                                  <a:pos x="connsiteX14" y="connsiteY14"/>
                                </a:cxn>
                                <a:cxn ang="0">
                                  <a:pos x="connsiteX15" y="connsiteY15"/>
                                </a:cxn>
                              </a:cxnLst>
                              <a:rect l="l" t="t" r="r" b="b"/>
                              <a:pathLst>
                                <a:path w="555137" h="457200">
                                  <a:moveTo>
                                    <a:pt x="0" y="0"/>
                                  </a:moveTo>
                                  <a:lnTo>
                                    <a:pt x="552450" y="9525"/>
                                  </a:lnTo>
                                  <a:cubicBezTo>
                                    <a:pt x="565532" y="10010"/>
                                    <a:pt x="527289" y="17059"/>
                                    <a:pt x="514350" y="19050"/>
                                  </a:cubicBezTo>
                                  <a:cubicBezTo>
                                    <a:pt x="485933" y="23422"/>
                                    <a:pt x="457179" y="25216"/>
                                    <a:pt x="428625" y="28575"/>
                                  </a:cubicBezTo>
                                  <a:cubicBezTo>
                                    <a:pt x="403203" y="31566"/>
                                    <a:pt x="377958" y="36276"/>
                                    <a:pt x="352425" y="38100"/>
                                  </a:cubicBezTo>
                                  <a:cubicBezTo>
                                    <a:pt x="-121178" y="71929"/>
                                    <a:pt x="362078" y="29429"/>
                                    <a:pt x="57150" y="57150"/>
                                  </a:cubicBezTo>
                                  <a:cubicBezTo>
                                    <a:pt x="127108" y="74640"/>
                                    <a:pt x="97486" y="69408"/>
                                    <a:pt x="209550" y="76200"/>
                                  </a:cubicBezTo>
                                  <a:cubicBezTo>
                                    <a:pt x="276178" y="80238"/>
                                    <a:pt x="342900" y="82550"/>
                                    <a:pt x="409575" y="85725"/>
                                  </a:cubicBezTo>
                                  <a:lnTo>
                                    <a:pt x="323850" y="114300"/>
                                  </a:lnTo>
                                  <a:lnTo>
                                    <a:pt x="295275" y="123825"/>
                                  </a:lnTo>
                                  <a:cubicBezTo>
                                    <a:pt x="285750" y="127000"/>
                                    <a:pt x="276679" y="132241"/>
                                    <a:pt x="266700" y="133350"/>
                                  </a:cubicBezTo>
                                  <a:lnTo>
                                    <a:pt x="180975" y="142875"/>
                                  </a:lnTo>
                                  <a:cubicBezTo>
                                    <a:pt x="246294" y="164648"/>
                                    <a:pt x="165223" y="138937"/>
                                    <a:pt x="257175" y="161925"/>
                                  </a:cubicBezTo>
                                  <a:cubicBezTo>
                                    <a:pt x="266915" y="164360"/>
                                    <a:pt x="276225" y="168275"/>
                                    <a:pt x="285750" y="171450"/>
                                  </a:cubicBezTo>
                                  <a:cubicBezTo>
                                    <a:pt x="323182" y="283745"/>
                                    <a:pt x="280068" y="122655"/>
                                    <a:pt x="266700" y="209550"/>
                                  </a:cubicBezTo>
                                  <a:cubicBezTo>
                                    <a:pt x="257048" y="272287"/>
                                    <a:pt x="257175" y="375373"/>
                                    <a:pt x="257175" y="457200"/>
                                  </a:cubicBezTo>
                                </a:path>
                              </a:pathLst>
                            </a:custGeom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rtlCol="0" anchor="t"/>
                            <a:lstStyle/>
                            <a:p>
                              <a:pPr algn="l"/>
                              <a:endParaRPr lang="en-US" sz="1100"/>
                            </a:p>
                          </xdr:txBody>
                        </xdr:sp>
                      </xdr:grpSp>
                      <xdr:grpSp>
                        <xdr:nvGrpSpPr>
                          <xdr:cNvPr id="118" name="Group 117"/>
                          <xdr:cNvGrpSpPr/>
                        </xdr:nvGrpSpPr>
                        <xdr:grpSpPr>
                          <a:xfrm>
                            <a:off x="1933575" y="609600"/>
                            <a:ext cx="485775" cy="1076325"/>
                            <a:chOff x="7353300" y="609600"/>
                            <a:chExt cx="485775" cy="1076325"/>
                          </a:xfrm>
                        </xdr:grpSpPr>
                        <xdr:sp macro="" textlink="">
                          <xdr:nvSpPr>
                            <xdr:cNvPr id="119" name="Freeform 118"/>
                            <xdr:cNvSpPr/>
                          </xdr:nvSpPr>
                          <xdr:spPr>
                            <a:xfrm>
                              <a:off x="7381875" y="609600"/>
                              <a:ext cx="457200" cy="276225"/>
                            </a:xfrm>
                            <a:custGeom>
                              <a:avLst/>
                              <a:gdLst>
                                <a:gd name="connsiteX0" fmla="*/ 0 w 555137"/>
                                <a:gd name="connsiteY0" fmla="*/ 0 h 457200"/>
                                <a:gd name="connsiteX1" fmla="*/ 552450 w 555137"/>
                                <a:gd name="connsiteY1" fmla="*/ 9525 h 457200"/>
                                <a:gd name="connsiteX2" fmla="*/ 514350 w 555137"/>
                                <a:gd name="connsiteY2" fmla="*/ 19050 h 457200"/>
                                <a:gd name="connsiteX3" fmla="*/ 428625 w 555137"/>
                                <a:gd name="connsiteY3" fmla="*/ 28575 h 457200"/>
                                <a:gd name="connsiteX4" fmla="*/ 352425 w 555137"/>
                                <a:gd name="connsiteY4" fmla="*/ 38100 h 457200"/>
                                <a:gd name="connsiteX5" fmla="*/ 57150 w 555137"/>
                                <a:gd name="connsiteY5" fmla="*/ 57150 h 457200"/>
                                <a:gd name="connsiteX6" fmla="*/ 209550 w 555137"/>
                                <a:gd name="connsiteY6" fmla="*/ 76200 h 457200"/>
                                <a:gd name="connsiteX7" fmla="*/ 409575 w 555137"/>
                                <a:gd name="connsiteY7" fmla="*/ 85725 h 457200"/>
                                <a:gd name="connsiteX8" fmla="*/ 323850 w 555137"/>
                                <a:gd name="connsiteY8" fmla="*/ 114300 h 457200"/>
                                <a:gd name="connsiteX9" fmla="*/ 295275 w 555137"/>
                                <a:gd name="connsiteY9" fmla="*/ 123825 h 457200"/>
                                <a:gd name="connsiteX10" fmla="*/ 266700 w 555137"/>
                                <a:gd name="connsiteY10" fmla="*/ 133350 h 457200"/>
                                <a:gd name="connsiteX11" fmla="*/ 180975 w 555137"/>
                                <a:gd name="connsiteY11" fmla="*/ 142875 h 457200"/>
                                <a:gd name="connsiteX12" fmla="*/ 257175 w 555137"/>
                                <a:gd name="connsiteY12" fmla="*/ 161925 h 457200"/>
                                <a:gd name="connsiteX13" fmla="*/ 285750 w 555137"/>
                                <a:gd name="connsiteY13" fmla="*/ 171450 h 457200"/>
                                <a:gd name="connsiteX14" fmla="*/ 266700 w 555137"/>
                                <a:gd name="connsiteY14" fmla="*/ 209550 h 457200"/>
                                <a:gd name="connsiteX15" fmla="*/ 257175 w 555137"/>
                                <a:gd name="connsiteY15" fmla="*/ 457200 h 457200"/>
                              </a:gdLst>
                              <a:ahLst/>
                              <a:cxnLst>
                                <a:cxn ang="0">
                                  <a:pos x="connsiteX0" y="connsiteY0"/>
                                </a:cxn>
                                <a:cxn ang="0">
                                  <a:pos x="connsiteX1" y="connsiteY1"/>
                                </a:cxn>
                                <a:cxn ang="0">
                                  <a:pos x="connsiteX2" y="connsiteY2"/>
                                </a:cxn>
                                <a:cxn ang="0">
                                  <a:pos x="connsiteX3" y="connsiteY3"/>
                                </a:cxn>
                                <a:cxn ang="0">
                                  <a:pos x="connsiteX4" y="connsiteY4"/>
                                </a:cxn>
                                <a:cxn ang="0">
                                  <a:pos x="connsiteX5" y="connsiteY5"/>
                                </a:cxn>
                                <a:cxn ang="0">
                                  <a:pos x="connsiteX6" y="connsiteY6"/>
                                </a:cxn>
                                <a:cxn ang="0">
                                  <a:pos x="connsiteX7" y="connsiteY7"/>
                                </a:cxn>
                                <a:cxn ang="0">
                                  <a:pos x="connsiteX8" y="connsiteY8"/>
                                </a:cxn>
                                <a:cxn ang="0">
                                  <a:pos x="connsiteX9" y="connsiteY9"/>
                                </a:cxn>
                                <a:cxn ang="0">
                                  <a:pos x="connsiteX10" y="connsiteY10"/>
                                </a:cxn>
                                <a:cxn ang="0">
                                  <a:pos x="connsiteX11" y="connsiteY11"/>
                                </a:cxn>
                                <a:cxn ang="0">
                                  <a:pos x="connsiteX12" y="connsiteY12"/>
                                </a:cxn>
                                <a:cxn ang="0">
                                  <a:pos x="connsiteX13" y="connsiteY13"/>
                                </a:cxn>
                                <a:cxn ang="0">
                                  <a:pos x="connsiteX14" y="connsiteY14"/>
                                </a:cxn>
                                <a:cxn ang="0">
                                  <a:pos x="connsiteX15" y="connsiteY15"/>
                                </a:cxn>
                              </a:cxnLst>
                              <a:rect l="l" t="t" r="r" b="b"/>
                              <a:pathLst>
                                <a:path w="555137" h="457200">
                                  <a:moveTo>
                                    <a:pt x="0" y="0"/>
                                  </a:moveTo>
                                  <a:lnTo>
                                    <a:pt x="552450" y="9525"/>
                                  </a:lnTo>
                                  <a:cubicBezTo>
                                    <a:pt x="565532" y="10010"/>
                                    <a:pt x="527289" y="17059"/>
                                    <a:pt x="514350" y="19050"/>
                                  </a:cubicBezTo>
                                  <a:cubicBezTo>
                                    <a:pt x="485933" y="23422"/>
                                    <a:pt x="457179" y="25216"/>
                                    <a:pt x="428625" y="28575"/>
                                  </a:cubicBezTo>
                                  <a:cubicBezTo>
                                    <a:pt x="403203" y="31566"/>
                                    <a:pt x="377958" y="36276"/>
                                    <a:pt x="352425" y="38100"/>
                                  </a:cubicBezTo>
                                  <a:cubicBezTo>
                                    <a:pt x="-121178" y="71929"/>
                                    <a:pt x="362078" y="29429"/>
                                    <a:pt x="57150" y="57150"/>
                                  </a:cubicBezTo>
                                  <a:cubicBezTo>
                                    <a:pt x="127108" y="74640"/>
                                    <a:pt x="97486" y="69408"/>
                                    <a:pt x="209550" y="76200"/>
                                  </a:cubicBezTo>
                                  <a:cubicBezTo>
                                    <a:pt x="276178" y="80238"/>
                                    <a:pt x="342900" y="82550"/>
                                    <a:pt x="409575" y="85725"/>
                                  </a:cubicBezTo>
                                  <a:lnTo>
                                    <a:pt x="323850" y="114300"/>
                                  </a:lnTo>
                                  <a:lnTo>
                                    <a:pt x="295275" y="123825"/>
                                  </a:lnTo>
                                  <a:cubicBezTo>
                                    <a:pt x="285750" y="127000"/>
                                    <a:pt x="276679" y="132241"/>
                                    <a:pt x="266700" y="133350"/>
                                  </a:cubicBezTo>
                                  <a:lnTo>
                                    <a:pt x="180975" y="142875"/>
                                  </a:lnTo>
                                  <a:cubicBezTo>
                                    <a:pt x="246294" y="164648"/>
                                    <a:pt x="165223" y="138937"/>
                                    <a:pt x="257175" y="161925"/>
                                  </a:cubicBezTo>
                                  <a:cubicBezTo>
                                    <a:pt x="266915" y="164360"/>
                                    <a:pt x="276225" y="168275"/>
                                    <a:pt x="285750" y="171450"/>
                                  </a:cubicBezTo>
                                  <a:cubicBezTo>
                                    <a:pt x="323182" y="283745"/>
                                    <a:pt x="280068" y="122655"/>
                                    <a:pt x="266700" y="209550"/>
                                  </a:cubicBezTo>
                                  <a:cubicBezTo>
                                    <a:pt x="257048" y="272287"/>
                                    <a:pt x="257175" y="375373"/>
                                    <a:pt x="257175" y="457200"/>
                                  </a:cubicBezTo>
                                </a:path>
                              </a:pathLst>
                            </a:custGeom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rtlCol="0" anchor="t"/>
                            <a:lstStyle/>
                            <a:p>
                              <a:pPr algn="l"/>
                              <a:endParaRPr lang="en-US" sz="1100"/>
                            </a:p>
                          </xdr:txBody>
                        </xdr:sp>
                        <xdr:sp macro="" textlink="">
                          <xdr:nvSpPr>
                            <xdr:cNvPr id="120" name="Freeform 119"/>
                            <xdr:cNvSpPr/>
                          </xdr:nvSpPr>
                          <xdr:spPr>
                            <a:xfrm flipV="1">
                              <a:off x="7353300" y="1409700"/>
                              <a:ext cx="457200" cy="276225"/>
                            </a:xfrm>
                            <a:custGeom>
                              <a:avLst/>
                              <a:gdLst>
                                <a:gd name="connsiteX0" fmla="*/ 0 w 555137"/>
                                <a:gd name="connsiteY0" fmla="*/ 0 h 457200"/>
                                <a:gd name="connsiteX1" fmla="*/ 552450 w 555137"/>
                                <a:gd name="connsiteY1" fmla="*/ 9525 h 457200"/>
                                <a:gd name="connsiteX2" fmla="*/ 514350 w 555137"/>
                                <a:gd name="connsiteY2" fmla="*/ 19050 h 457200"/>
                                <a:gd name="connsiteX3" fmla="*/ 428625 w 555137"/>
                                <a:gd name="connsiteY3" fmla="*/ 28575 h 457200"/>
                                <a:gd name="connsiteX4" fmla="*/ 352425 w 555137"/>
                                <a:gd name="connsiteY4" fmla="*/ 38100 h 457200"/>
                                <a:gd name="connsiteX5" fmla="*/ 57150 w 555137"/>
                                <a:gd name="connsiteY5" fmla="*/ 57150 h 457200"/>
                                <a:gd name="connsiteX6" fmla="*/ 209550 w 555137"/>
                                <a:gd name="connsiteY6" fmla="*/ 76200 h 457200"/>
                                <a:gd name="connsiteX7" fmla="*/ 409575 w 555137"/>
                                <a:gd name="connsiteY7" fmla="*/ 85725 h 457200"/>
                                <a:gd name="connsiteX8" fmla="*/ 323850 w 555137"/>
                                <a:gd name="connsiteY8" fmla="*/ 114300 h 457200"/>
                                <a:gd name="connsiteX9" fmla="*/ 295275 w 555137"/>
                                <a:gd name="connsiteY9" fmla="*/ 123825 h 457200"/>
                                <a:gd name="connsiteX10" fmla="*/ 266700 w 555137"/>
                                <a:gd name="connsiteY10" fmla="*/ 133350 h 457200"/>
                                <a:gd name="connsiteX11" fmla="*/ 180975 w 555137"/>
                                <a:gd name="connsiteY11" fmla="*/ 142875 h 457200"/>
                                <a:gd name="connsiteX12" fmla="*/ 257175 w 555137"/>
                                <a:gd name="connsiteY12" fmla="*/ 161925 h 457200"/>
                                <a:gd name="connsiteX13" fmla="*/ 285750 w 555137"/>
                                <a:gd name="connsiteY13" fmla="*/ 171450 h 457200"/>
                                <a:gd name="connsiteX14" fmla="*/ 266700 w 555137"/>
                                <a:gd name="connsiteY14" fmla="*/ 209550 h 457200"/>
                                <a:gd name="connsiteX15" fmla="*/ 257175 w 555137"/>
                                <a:gd name="connsiteY15" fmla="*/ 457200 h 457200"/>
                              </a:gdLst>
                              <a:ahLst/>
                              <a:cxnLst>
                                <a:cxn ang="0">
                                  <a:pos x="connsiteX0" y="connsiteY0"/>
                                </a:cxn>
                                <a:cxn ang="0">
                                  <a:pos x="connsiteX1" y="connsiteY1"/>
                                </a:cxn>
                                <a:cxn ang="0">
                                  <a:pos x="connsiteX2" y="connsiteY2"/>
                                </a:cxn>
                                <a:cxn ang="0">
                                  <a:pos x="connsiteX3" y="connsiteY3"/>
                                </a:cxn>
                                <a:cxn ang="0">
                                  <a:pos x="connsiteX4" y="connsiteY4"/>
                                </a:cxn>
                                <a:cxn ang="0">
                                  <a:pos x="connsiteX5" y="connsiteY5"/>
                                </a:cxn>
                                <a:cxn ang="0">
                                  <a:pos x="connsiteX6" y="connsiteY6"/>
                                </a:cxn>
                                <a:cxn ang="0">
                                  <a:pos x="connsiteX7" y="connsiteY7"/>
                                </a:cxn>
                                <a:cxn ang="0">
                                  <a:pos x="connsiteX8" y="connsiteY8"/>
                                </a:cxn>
                                <a:cxn ang="0">
                                  <a:pos x="connsiteX9" y="connsiteY9"/>
                                </a:cxn>
                                <a:cxn ang="0">
                                  <a:pos x="connsiteX10" y="connsiteY10"/>
                                </a:cxn>
                                <a:cxn ang="0">
                                  <a:pos x="connsiteX11" y="connsiteY11"/>
                                </a:cxn>
                                <a:cxn ang="0">
                                  <a:pos x="connsiteX12" y="connsiteY12"/>
                                </a:cxn>
                                <a:cxn ang="0">
                                  <a:pos x="connsiteX13" y="connsiteY13"/>
                                </a:cxn>
                                <a:cxn ang="0">
                                  <a:pos x="connsiteX14" y="connsiteY14"/>
                                </a:cxn>
                                <a:cxn ang="0">
                                  <a:pos x="connsiteX15" y="connsiteY15"/>
                                </a:cxn>
                              </a:cxnLst>
                              <a:rect l="l" t="t" r="r" b="b"/>
                              <a:pathLst>
                                <a:path w="555137" h="457200">
                                  <a:moveTo>
                                    <a:pt x="0" y="0"/>
                                  </a:moveTo>
                                  <a:lnTo>
                                    <a:pt x="552450" y="9525"/>
                                  </a:lnTo>
                                  <a:cubicBezTo>
                                    <a:pt x="565532" y="10010"/>
                                    <a:pt x="527289" y="17059"/>
                                    <a:pt x="514350" y="19050"/>
                                  </a:cubicBezTo>
                                  <a:cubicBezTo>
                                    <a:pt x="485933" y="23422"/>
                                    <a:pt x="457179" y="25216"/>
                                    <a:pt x="428625" y="28575"/>
                                  </a:cubicBezTo>
                                  <a:cubicBezTo>
                                    <a:pt x="403203" y="31566"/>
                                    <a:pt x="377958" y="36276"/>
                                    <a:pt x="352425" y="38100"/>
                                  </a:cubicBezTo>
                                  <a:cubicBezTo>
                                    <a:pt x="-121178" y="71929"/>
                                    <a:pt x="362078" y="29429"/>
                                    <a:pt x="57150" y="57150"/>
                                  </a:cubicBezTo>
                                  <a:cubicBezTo>
                                    <a:pt x="127108" y="74640"/>
                                    <a:pt x="97486" y="69408"/>
                                    <a:pt x="209550" y="76200"/>
                                  </a:cubicBezTo>
                                  <a:cubicBezTo>
                                    <a:pt x="276178" y="80238"/>
                                    <a:pt x="342900" y="82550"/>
                                    <a:pt x="409575" y="85725"/>
                                  </a:cubicBezTo>
                                  <a:lnTo>
                                    <a:pt x="323850" y="114300"/>
                                  </a:lnTo>
                                  <a:lnTo>
                                    <a:pt x="295275" y="123825"/>
                                  </a:lnTo>
                                  <a:cubicBezTo>
                                    <a:pt x="285750" y="127000"/>
                                    <a:pt x="276679" y="132241"/>
                                    <a:pt x="266700" y="133350"/>
                                  </a:cubicBezTo>
                                  <a:lnTo>
                                    <a:pt x="180975" y="142875"/>
                                  </a:lnTo>
                                  <a:cubicBezTo>
                                    <a:pt x="246294" y="164648"/>
                                    <a:pt x="165223" y="138937"/>
                                    <a:pt x="257175" y="161925"/>
                                  </a:cubicBezTo>
                                  <a:cubicBezTo>
                                    <a:pt x="266915" y="164360"/>
                                    <a:pt x="276225" y="168275"/>
                                    <a:pt x="285750" y="171450"/>
                                  </a:cubicBezTo>
                                  <a:cubicBezTo>
                                    <a:pt x="323182" y="283745"/>
                                    <a:pt x="280068" y="122655"/>
                                    <a:pt x="266700" y="209550"/>
                                  </a:cubicBezTo>
                                  <a:cubicBezTo>
                                    <a:pt x="257048" y="272287"/>
                                    <a:pt x="257175" y="375373"/>
                                    <a:pt x="257175" y="457200"/>
                                  </a:cubicBezTo>
                                </a:path>
                              </a:pathLst>
                            </a:custGeom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rtlCol="0" anchor="t"/>
                            <a:lstStyle/>
                            <a:p>
                              <a:pPr algn="l"/>
                              <a:endParaRPr lang="en-US" sz="1100"/>
                            </a:p>
                          </xdr:txBody>
                        </xdr:sp>
                      </xdr:grpSp>
                    </xdr:grpSp>
                  </xdr:grpSp>
                  <xdr:grpSp>
                    <xdr:nvGrpSpPr>
                      <xdr:cNvPr id="205" name="Group 204"/>
                      <xdr:cNvGrpSpPr/>
                    </xdr:nvGrpSpPr>
                    <xdr:grpSpPr>
                      <a:xfrm>
                        <a:off x="764511" y="1009650"/>
                        <a:ext cx="6455440" cy="3590924"/>
                        <a:chOff x="12651710" y="1762126"/>
                        <a:chExt cx="6455440" cy="3590924"/>
                      </a:xfrm>
                    </xdr:grpSpPr>
                    <xdr:grpSp>
                      <xdr:nvGrpSpPr>
                        <xdr:cNvPr id="206" name="Group 205"/>
                        <xdr:cNvGrpSpPr/>
                      </xdr:nvGrpSpPr>
                      <xdr:grpSpPr>
                        <a:xfrm>
                          <a:off x="12725400" y="1762126"/>
                          <a:ext cx="6381750" cy="3590924"/>
                          <a:chOff x="6372225" y="65798701"/>
                          <a:chExt cx="6381750" cy="3590924"/>
                        </a:xfrm>
                      </xdr:grpSpPr>
                      <xdr:grpSp>
                        <xdr:nvGrpSpPr>
                          <xdr:cNvPr id="219" name="Group 218"/>
                          <xdr:cNvGrpSpPr/>
                        </xdr:nvGrpSpPr>
                        <xdr:grpSpPr>
                          <a:xfrm>
                            <a:off x="6372225" y="67837050"/>
                            <a:ext cx="5937409" cy="1193480"/>
                            <a:chOff x="3109915" y="381001"/>
                            <a:chExt cx="5937409" cy="1193480"/>
                          </a:xfrm>
                        </xdr:grpSpPr>
                        <xdr:cxnSp macro="">
                          <xdr:nvCxnSpPr>
                            <xdr:cNvPr id="242" name="Straight Connector 241"/>
                            <xdr:cNvCxnSpPr/>
                          </xdr:nvCxnSpPr>
                          <xdr:spPr>
                            <a:xfrm flipH="1">
                              <a:off x="7048497" y="1057273"/>
                              <a:ext cx="4763" cy="91440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grpSp>
                          <xdr:nvGrpSpPr>
                            <xdr:cNvPr id="243" name="Group 242"/>
                            <xdr:cNvGrpSpPr/>
                          </xdr:nvGrpSpPr>
                          <xdr:grpSpPr>
                            <a:xfrm>
                              <a:off x="3109915" y="381001"/>
                              <a:ext cx="5937409" cy="1193480"/>
                              <a:chOff x="3109915" y="381001"/>
                              <a:chExt cx="5937409" cy="1193480"/>
                            </a:xfrm>
                          </xdr:grpSpPr>
                          <xdr:cxnSp macro="">
                            <xdr:nvCxnSpPr>
                              <xdr:cNvPr id="244" name="Straight Connector 243"/>
                              <xdr:cNvCxnSpPr/>
                            </xdr:nvCxnSpPr>
                            <xdr:spPr>
                              <a:xfrm flipH="1">
                                <a:off x="4843464" y="762000"/>
                                <a:ext cx="109536" cy="566738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45" name="Straight Connector 244"/>
                              <xdr:cNvCxnSpPr/>
                            </xdr:nvCxnSpPr>
                            <xdr:spPr>
                              <a:xfrm flipH="1">
                                <a:off x="5105400" y="381001"/>
                                <a:ext cx="4764" cy="761999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46" name="Straight Connector 245"/>
                              <xdr:cNvCxnSpPr/>
                            </xdr:nvCxnSpPr>
                            <xdr:spPr>
                              <a:xfrm>
                                <a:off x="5105401" y="1147763"/>
                                <a:ext cx="192024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47" name="Straight Connector 246"/>
                              <xdr:cNvCxnSpPr/>
                            </xdr:nvCxnSpPr>
                            <xdr:spPr>
                              <a:xfrm flipH="1">
                                <a:off x="5100638" y="1323975"/>
                                <a:ext cx="4763" cy="22860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48" name="Straight Connector 247"/>
                              <xdr:cNvCxnSpPr/>
                            </xdr:nvCxnSpPr>
                            <xdr:spPr>
                              <a:xfrm flipH="1">
                                <a:off x="7048501" y="1328738"/>
                                <a:ext cx="4763" cy="22860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49" name="Straight Connector 248"/>
                              <xdr:cNvCxnSpPr/>
                            </xdr:nvCxnSpPr>
                            <xdr:spPr>
                              <a:xfrm flipH="1">
                                <a:off x="4838700" y="1323975"/>
                                <a:ext cx="4763" cy="22860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50" name="Straight Connector 249"/>
                              <xdr:cNvCxnSpPr/>
                            </xdr:nvCxnSpPr>
                            <xdr:spPr>
                              <a:xfrm flipH="1">
                                <a:off x="7181850" y="1071561"/>
                                <a:ext cx="4763" cy="50292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51" name="Straight Connector 250"/>
                              <xdr:cNvCxnSpPr/>
                            </xdr:nvCxnSpPr>
                            <xdr:spPr>
                              <a:xfrm flipH="1">
                                <a:off x="4949670" y="766763"/>
                                <a:ext cx="150968" cy="238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52" name="Straight Connector 251"/>
                              <xdr:cNvCxnSpPr/>
                            </xdr:nvCxnSpPr>
                            <xdr:spPr>
                              <a:xfrm flipH="1">
                                <a:off x="7035644" y="1057276"/>
                                <a:ext cx="201168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53" name="Straight Connector 252"/>
                              <xdr:cNvCxnSpPr/>
                            </xdr:nvCxnSpPr>
                            <xdr:spPr>
                              <a:xfrm flipH="1">
                                <a:off x="7038975" y="1566862"/>
                                <a:ext cx="150968" cy="238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54" name="Straight Connector 253"/>
                              <xdr:cNvCxnSpPr/>
                            </xdr:nvCxnSpPr>
                            <xdr:spPr>
                              <a:xfrm>
                                <a:off x="3124203" y="390525"/>
                                <a:ext cx="196596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55" name="Straight Connector 254"/>
                              <xdr:cNvCxnSpPr/>
                            </xdr:nvCxnSpPr>
                            <xdr:spPr>
                              <a:xfrm>
                                <a:off x="4948239" y="381001"/>
                                <a:ext cx="4761" cy="390524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56" name="Straight Connector 255"/>
                              <xdr:cNvCxnSpPr/>
                            </xdr:nvCxnSpPr>
                            <xdr:spPr>
                              <a:xfrm flipH="1">
                                <a:off x="7048500" y="771525"/>
                                <a:ext cx="0" cy="28575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57" name="Straight Connector 256"/>
                              <xdr:cNvCxnSpPr/>
                            </xdr:nvCxnSpPr>
                            <xdr:spPr>
                              <a:xfrm>
                                <a:off x="5105402" y="395290"/>
                                <a:ext cx="1938337" cy="369572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58" name="Straight Connector 257"/>
                              <xdr:cNvCxnSpPr/>
                            </xdr:nvCxnSpPr>
                            <xdr:spPr>
                              <a:xfrm flipH="1">
                                <a:off x="7181850" y="771525"/>
                                <a:ext cx="1" cy="29527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59" name="Straight Connector 258"/>
                              <xdr:cNvCxnSpPr/>
                            </xdr:nvCxnSpPr>
                            <xdr:spPr>
                              <a:xfrm>
                                <a:off x="7029451" y="766763"/>
                                <a:ext cx="2011680" cy="1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60" name="Straight Connector 259"/>
                              <xdr:cNvCxnSpPr/>
                            </xdr:nvCxnSpPr>
                            <xdr:spPr>
                              <a:xfrm>
                                <a:off x="7172324" y="1209675"/>
                                <a:ext cx="137160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61" name="Straight Connector 260"/>
                              <xdr:cNvCxnSpPr/>
                            </xdr:nvCxnSpPr>
                            <xdr:spPr>
                              <a:xfrm>
                                <a:off x="3609974" y="933450"/>
                                <a:ext cx="1325880" cy="1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62" name="Straight Connector 261"/>
                              <xdr:cNvCxnSpPr/>
                            </xdr:nvCxnSpPr>
                            <xdr:spPr>
                              <a:xfrm>
                                <a:off x="3605214" y="390526"/>
                                <a:ext cx="4761" cy="54864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63" name="Straight Connector 262"/>
                              <xdr:cNvCxnSpPr/>
                            </xdr:nvCxnSpPr>
                            <xdr:spPr>
                              <a:xfrm>
                                <a:off x="8534401" y="766761"/>
                                <a:ext cx="4762" cy="442914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64" name="Straight Connector 263"/>
                              <xdr:cNvCxnSpPr/>
                            </xdr:nvCxnSpPr>
                            <xdr:spPr>
                              <a:xfrm>
                                <a:off x="4838700" y="1543050"/>
                                <a:ext cx="276225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65" name="Straight Connector 264"/>
                              <xdr:cNvCxnSpPr/>
                            </xdr:nvCxnSpPr>
                            <xdr:spPr>
                              <a:xfrm>
                                <a:off x="5110164" y="1328738"/>
                                <a:ext cx="192024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66" name="Straight Connector 265"/>
                              <xdr:cNvCxnSpPr/>
                            </xdr:nvCxnSpPr>
                            <xdr:spPr>
                              <a:xfrm>
                                <a:off x="3109915" y="762000"/>
                                <a:ext cx="182880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</xdr:grpSp>
                      <xdr:grpSp>
                        <xdr:nvGrpSpPr>
                          <xdr:cNvPr id="220" name="Group 219"/>
                          <xdr:cNvGrpSpPr/>
                        </xdr:nvGrpSpPr>
                        <xdr:grpSpPr>
                          <a:xfrm>
                            <a:off x="6524625" y="65798701"/>
                            <a:ext cx="6229350" cy="3590924"/>
                            <a:chOff x="6524625" y="65798701"/>
                            <a:chExt cx="6229350" cy="3590924"/>
                          </a:xfrm>
                        </xdr:grpSpPr>
                        <xdr:sp macro="" textlink="">
                          <xdr:nvSpPr>
                            <xdr:cNvPr id="225" name="TextBox 224"/>
                            <xdr:cNvSpPr txBox="1"/>
                          </xdr:nvSpPr>
                          <xdr:spPr>
                            <a:xfrm>
                              <a:off x="7900988" y="69000283"/>
                              <a:ext cx="176211" cy="157161"/>
                            </a:xfrm>
                            <a:prstGeom prst="rect">
                              <a:avLst/>
                            </a:prstGeom>
                            <a:solidFill>
                              <a:schemeClr val="lt1"/>
                            </a:solidFill>
                            <a:ln w="9525" cmpd="sng">
                              <a:noFill/>
                            </a:ln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dk1"/>
                            </a:fontRef>
                          </xdr:style>
                          <xdr:txBody>
                            <a:bodyPr vertOverflow="clip" horzOverflow="clip" wrap="square" lIns="0" tIns="0" rIns="0" bIns="0" rtlCol="0" anchor="t"/>
                            <a:lstStyle/>
                            <a:p>
                              <a:pPr marL="0" indent="0"/>
                              <a:r>
                                <a:rPr lang="en-US" sz="1100">
                                  <a:solidFill>
                                    <a:schemeClr val="dk1"/>
                                  </a:solidFill>
                                  <a:latin typeface="+mn-lt"/>
                                  <a:ea typeface="+mn-ea"/>
                                  <a:cs typeface="+mn-cs"/>
                                </a:rPr>
                                <a:t>t=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221" name="TextBox 220"/>
                            <xdr:cNvSpPr txBox="1"/>
                          </xdr:nvSpPr>
                          <xdr:spPr>
                            <a:xfrm>
                              <a:off x="7077074" y="69003862"/>
                              <a:ext cx="209551" cy="209550"/>
                            </a:xfrm>
                            <a:prstGeom prst="rect">
                              <a:avLst/>
                            </a:prstGeom>
                            <a:noFill/>
                            <a:ln w="9525" cmpd="sng">
                              <a:noFill/>
                            </a:ln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dk1"/>
                            </a:fontRef>
                          </xdr:style>
                          <xdr:txBody>
                            <a:bodyPr vertOverflow="clip" horzOverflow="clip" wrap="square" lIns="0" tIns="0" rIns="0" bIns="0" rtlCol="0" anchor="t"/>
                            <a:lstStyle/>
                            <a:p>
                              <a:pPr marL="0" indent="0"/>
                              <a:r>
                                <a:rPr lang="en-US" sz="1100">
                                  <a:solidFill>
                                    <a:schemeClr val="dk1"/>
                                  </a:solidFill>
                                  <a:latin typeface="+mn-lt"/>
                                  <a:ea typeface="+mn-ea"/>
                                  <a:cs typeface="+mn-cs"/>
                                </a:rPr>
                                <a:t>L1=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222" name="TextBox 221"/>
                            <xdr:cNvSpPr txBox="1"/>
                          </xdr:nvSpPr>
                          <xdr:spPr>
                            <a:xfrm>
                              <a:off x="7943851" y="67646551"/>
                              <a:ext cx="142874" cy="152399"/>
                            </a:xfrm>
                            <a:prstGeom prst="rect">
                              <a:avLst/>
                            </a:prstGeom>
                            <a:solidFill>
                              <a:schemeClr val="lt1"/>
                            </a:solidFill>
                            <a:ln w="9525" cmpd="sng">
                              <a:noFill/>
                            </a:ln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dk1"/>
                            </a:fontRef>
                          </xdr:style>
                          <xdr:txBody>
                            <a:bodyPr vertOverflow="clip" horzOverflow="clip" wrap="square" lIns="0" tIns="0" rIns="0" bIns="0" rtlCol="0" anchor="t"/>
                            <a:lstStyle/>
                            <a:p>
                              <a:pPr marL="0" indent="0"/>
                              <a:r>
                                <a:rPr lang="en-US" sz="1100">
                                  <a:solidFill>
                                    <a:schemeClr val="dk1"/>
                                  </a:solidFill>
                                  <a:latin typeface="+mn-lt"/>
                                  <a:ea typeface="+mn-ea"/>
                                  <a:cs typeface="+mn-cs"/>
                                </a:rPr>
                                <a:t>t=</a:t>
                              </a:r>
                            </a:p>
                          </xdr:txBody>
                        </xdr:sp>
                        <xdr:grpSp>
                          <xdr:nvGrpSpPr>
                            <xdr:cNvPr id="223" name="Group 222"/>
                            <xdr:cNvGrpSpPr/>
                          </xdr:nvGrpSpPr>
                          <xdr:grpSpPr>
                            <a:xfrm>
                              <a:off x="6524625" y="65798701"/>
                              <a:ext cx="6229350" cy="3590924"/>
                              <a:chOff x="6505575" y="66103501"/>
                              <a:chExt cx="6229350" cy="3590924"/>
                            </a:xfrm>
                          </xdr:grpSpPr>
                          <xdr:cxnSp macro="">
                            <xdr:nvCxnSpPr>
                              <xdr:cNvPr id="228" name="Straight Connector 227"/>
                              <xdr:cNvCxnSpPr/>
                            </xdr:nvCxnSpPr>
                            <xdr:spPr>
                              <a:xfrm>
                                <a:off x="6505575" y="69580125"/>
                                <a:ext cx="5394960" cy="1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29" name="Straight Connector 228"/>
                              <xdr:cNvCxnSpPr/>
                            </xdr:nvCxnSpPr>
                            <xdr:spPr>
                              <a:xfrm flipH="1">
                                <a:off x="6838950" y="69465825"/>
                                <a:ext cx="4763" cy="22860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30" name="Straight Connector 229"/>
                              <xdr:cNvCxnSpPr/>
                            </xdr:nvCxnSpPr>
                            <xdr:spPr>
                              <a:xfrm flipH="1">
                                <a:off x="8067675" y="69465825"/>
                                <a:ext cx="4763" cy="22860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31" name="Straight Connector 230"/>
                              <xdr:cNvCxnSpPr/>
                            </xdr:nvCxnSpPr>
                            <xdr:spPr>
                              <a:xfrm flipH="1">
                                <a:off x="8324850" y="69465825"/>
                                <a:ext cx="4763" cy="22860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32" name="Straight Connector 231"/>
                              <xdr:cNvCxnSpPr/>
                            </xdr:nvCxnSpPr>
                            <xdr:spPr>
                              <a:xfrm flipH="1">
                                <a:off x="10277475" y="69465825"/>
                                <a:ext cx="4763" cy="22860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33" name="Straight Connector 232"/>
                              <xdr:cNvCxnSpPr/>
                            </xdr:nvCxnSpPr>
                            <xdr:spPr>
                              <a:xfrm flipH="1">
                                <a:off x="10410825" y="69456300"/>
                                <a:ext cx="4763" cy="22860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234" name="Straight Connector 233"/>
                              <xdr:cNvCxnSpPr/>
                            </xdr:nvCxnSpPr>
                            <xdr:spPr>
                              <a:xfrm flipH="1">
                                <a:off x="11763375" y="69465825"/>
                                <a:ext cx="4763" cy="22860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sp macro="" textlink="">
                            <xdr:nvSpPr>
                              <xdr:cNvPr id="235" name="TextBox 234"/>
                              <xdr:cNvSpPr txBox="1"/>
                            </xdr:nvSpPr>
                            <xdr:spPr>
                              <a:xfrm>
                                <a:off x="8982074" y="67101339"/>
                                <a:ext cx="228602" cy="133843"/>
                              </a:xfrm>
                              <a:prstGeom prst="rect">
                                <a:avLst/>
                              </a:prstGeom>
                              <a:solidFill>
                                <a:schemeClr val="lt1"/>
                              </a:solidFill>
                              <a:ln w="9525" cmpd="sng">
                                <a:noFill/>
                              </a:ln>
                            </xdr:spPr>
                            <xdr:style>
                              <a:lnRef idx="0">
                                <a:scrgbClr r="0" g="0" b="0"/>
                              </a:lnRef>
                              <a:fillRef idx="0">
                                <a:scrgbClr r="0" g="0" b="0"/>
                              </a:fillRef>
                              <a:effectRef idx="0">
                                <a:scrgbClr r="0" g="0" b="0"/>
                              </a:effectRef>
                              <a:fontRef idx="minor">
                                <a:schemeClr val="dk1"/>
                              </a:fontRef>
                            </xdr:style>
                            <xdr:txBody>
                              <a:bodyPr vertOverflow="clip" horzOverflow="clip" wrap="square" lIns="0" tIns="0" rIns="0" bIns="0" rtlCol="0" anchor="t"/>
                              <a:lstStyle/>
                              <a:p>
                                <a:pPr marL="0" indent="0" algn="ctr"/>
                                <a:r>
                                  <a:rPr lang="en-US" sz="1100">
                                    <a:solidFill>
                                      <a:schemeClr val="dk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rPr>
                                  <a:t>L=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237" name="TextBox 236"/>
                              <xdr:cNvSpPr txBox="1"/>
                            </xdr:nvSpPr>
                            <xdr:spPr>
                              <a:xfrm>
                                <a:off x="8963026" y="69284851"/>
                                <a:ext cx="209550" cy="152400"/>
                              </a:xfrm>
                              <a:prstGeom prst="rect">
                                <a:avLst/>
                              </a:prstGeom>
                              <a:solidFill>
                                <a:schemeClr val="lt1"/>
                              </a:solidFill>
                              <a:ln w="9525" cmpd="sng">
                                <a:noFill/>
                              </a:ln>
                            </xdr:spPr>
                            <xdr:style>
                              <a:lnRef idx="0">
                                <a:scrgbClr r="0" g="0" b="0"/>
                              </a:lnRef>
                              <a:fillRef idx="0">
                                <a:scrgbClr r="0" g="0" b="0"/>
                              </a:fillRef>
                              <a:effectRef idx="0">
                                <a:scrgbClr r="0" g="0" b="0"/>
                              </a:effectRef>
                              <a:fontRef idx="minor">
                                <a:schemeClr val="dk1"/>
                              </a:fontRef>
                            </xdr:style>
                            <xdr:txBody>
                              <a:bodyPr vertOverflow="clip" horzOverflow="clip" wrap="square" lIns="0" tIns="0" rIns="0" bIns="0" rtlCol="0" anchor="t"/>
                              <a:lstStyle/>
                              <a:p>
                                <a:pPr algn="ctr"/>
                                <a:r>
                                  <a:rPr lang="en-US" sz="1100"/>
                                  <a:t>L=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238" name="TextBox 237"/>
                              <xdr:cNvSpPr txBox="1"/>
                            </xdr:nvSpPr>
                            <xdr:spPr>
                              <a:xfrm>
                                <a:off x="10791825" y="69294376"/>
                                <a:ext cx="228599" cy="200024"/>
                              </a:xfrm>
                              <a:prstGeom prst="rect">
                                <a:avLst/>
                              </a:prstGeom>
                              <a:solidFill>
                                <a:schemeClr val="lt1"/>
                              </a:solidFill>
                              <a:ln w="9525" cmpd="sng">
                                <a:noFill/>
                              </a:ln>
                            </xdr:spPr>
                            <xdr:style>
                              <a:lnRef idx="0">
                                <a:scrgbClr r="0" g="0" b="0"/>
                              </a:lnRef>
                              <a:fillRef idx="0">
                                <a:scrgbClr r="0" g="0" b="0"/>
                              </a:fillRef>
                              <a:effectRef idx="0">
                                <a:scrgbClr r="0" g="0" b="0"/>
                              </a:effectRef>
                              <a:fontRef idx="minor">
                                <a:schemeClr val="dk1"/>
                              </a:fontRef>
                            </xdr:style>
                            <xdr:txBody>
                              <a:bodyPr vertOverflow="clip" horzOverflow="clip" wrap="square" lIns="0" tIns="0" rIns="0" bIns="0" rtlCol="0" anchor="t"/>
                              <a:lstStyle/>
                              <a:p>
                                <a:pPr marL="0" indent="0"/>
                                <a:r>
                                  <a:rPr lang="en-US" sz="1100">
                                    <a:solidFill>
                                      <a:schemeClr val="dk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rPr>
                                  <a:t>L2=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239" name="TextBox 238"/>
                              <xdr:cNvSpPr txBox="1"/>
                            </xdr:nvSpPr>
                            <xdr:spPr>
                              <a:xfrm>
                                <a:off x="12592051" y="66103501"/>
                                <a:ext cx="142874" cy="180974"/>
                              </a:xfrm>
                              <a:prstGeom prst="rect">
                                <a:avLst/>
                              </a:prstGeom>
                              <a:solidFill>
                                <a:schemeClr val="lt1"/>
                              </a:solidFill>
                              <a:ln w="9525" cmpd="sng">
                                <a:noFill/>
                              </a:ln>
                            </xdr:spPr>
                            <xdr:style>
                              <a:lnRef idx="0">
                                <a:scrgbClr r="0" g="0" b="0"/>
                              </a:lnRef>
                              <a:fillRef idx="0">
                                <a:scrgbClr r="0" g="0" b="0"/>
                              </a:fillRef>
                              <a:effectRef idx="0">
                                <a:scrgbClr r="0" g="0" b="0"/>
                              </a:effectRef>
                              <a:fontRef idx="minor">
                                <a:schemeClr val="dk1"/>
                              </a:fontRef>
                            </xdr:style>
                            <xdr:txBody>
                              <a:bodyPr vertOverflow="clip" horzOverflow="clip" wrap="square" lIns="0" tIns="0" rIns="0" bIns="0" rtlCol="0" anchor="t"/>
                              <a:lstStyle/>
                              <a:p>
                                <a:pPr marL="0" indent="0"/>
                                <a:r>
                                  <a:rPr lang="en-US" sz="1100">
                                    <a:solidFill>
                                      <a:schemeClr val="dk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rPr>
                                  <a:t>A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240" name="TextBox 239"/>
                              <xdr:cNvSpPr txBox="1"/>
                            </xdr:nvSpPr>
                            <xdr:spPr>
                              <a:xfrm>
                                <a:off x="8410576" y="68522850"/>
                                <a:ext cx="171448" cy="190501"/>
                              </a:xfrm>
                              <a:prstGeom prst="rect">
                                <a:avLst/>
                              </a:prstGeom>
                              <a:solidFill>
                                <a:schemeClr val="lt1"/>
                              </a:solidFill>
                              <a:ln w="9525" cmpd="sng">
                                <a:noFill/>
                              </a:ln>
                            </xdr:spPr>
                            <xdr:style>
                              <a:lnRef idx="0">
                                <a:scrgbClr r="0" g="0" b="0"/>
                              </a:lnRef>
                              <a:fillRef idx="0">
                                <a:scrgbClr r="0" g="0" b="0"/>
                              </a:fillRef>
                              <a:effectRef idx="0">
                                <a:scrgbClr r="0" g="0" b="0"/>
                              </a:effectRef>
                              <a:fontRef idx="minor">
                                <a:schemeClr val="dk1"/>
                              </a:fontRef>
                            </xdr:style>
                            <xdr:txBody>
                              <a:bodyPr vertOverflow="clip" horzOverflow="clip" wrap="square" lIns="0" tIns="0" rIns="0" bIns="0" rtlCol="0" anchor="t"/>
                              <a:lstStyle/>
                              <a:p>
                                <a:pPr marL="0" indent="0"/>
                                <a:r>
                                  <a:rPr lang="en-US" sz="1100">
                                    <a:solidFill>
                                      <a:schemeClr val="dk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rPr>
                                  <a:t>Z=</a:t>
                                </a:r>
                              </a:p>
                            </xdr:txBody>
                          </xdr:sp>
                          <xdr:sp macro="" textlink="">
                            <xdr:nvSpPr>
                              <xdr:cNvPr id="241" name="TextBox 240"/>
                              <xdr:cNvSpPr txBox="1"/>
                            </xdr:nvSpPr>
                            <xdr:spPr>
                              <a:xfrm>
                                <a:off x="6638925" y="68303775"/>
                                <a:ext cx="180976" cy="180975"/>
                              </a:xfrm>
                              <a:prstGeom prst="rect">
                                <a:avLst/>
                              </a:prstGeom>
                              <a:solidFill>
                                <a:schemeClr val="lt1"/>
                              </a:solidFill>
                              <a:ln w="9525" cmpd="sng">
                                <a:noFill/>
                              </a:ln>
                            </xdr:spPr>
                            <xdr:style>
                              <a:lnRef idx="0">
                                <a:scrgbClr r="0" g="0" b="0"/>
                              </a:lnRef>
                              <a:fillRef idx="0">
                                <a:scrgbClr r="0" g="0" b="0"/>
                              </a:fillRef>
                              <a:effectRef idx="0">
                                <a:scrgbClr r="0" g="0" b="0"/>
                              </a:effectRef>
                              <a:fontRef idx="minor">
                                <a:schemeClr val="dk1"/>
                              </a:fontRef>
                            </xdr:style>
                            <xdr:txBody>
                              <a:bodyPr vertOverflow="clip" horzOverflow="clip" wrap="square" lIns="0" tIns="0" rIns="0" bIns="0" rtlCol="0" anchor="t"/>
                              <a:lstStyle/>
                              <a:p>
                                <a:pPr marL="0" indent="0"/>
                                <a:r>
                                  <a:rPr lang="en-US" sz="1100">
                                    <a:solidFill>
                                      <a:schemeClr val="dk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rPr>
                                  <a:t>D=</a:t>
                                </a:r>
                              </a:p>
                            </xdr:txBody>
                          </xdr:sp>
                        </xdr:grpSp>
                        <xdr:sp macro="" textlink="">
                          <xdr:nvSpPr>
                            <xdr:cNvPr id="224" name="TextBox 223"/>
                            <xdr:cNvSpPr txBox="1"/>
                          </xdr:nvSpPr>
                          <xdr:spPr>
                            <a:xfrm>
                              <a:off x="11468100" y="68251387"/>
                              <a:ext cx="257175" cy="190500"/>
                            </a:xfrm>
                            <a:prstGeom prst="rect">
                              <a:avLst/>
                            </a:prstGeom>
                            <a:solidFill>
                              <a:schemeClr val="lt1"/>
                            </a:solidFill>
                            <a:ln w="9525" cmpd="sng">
                              <a:noFill/>
                            </a:ln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dk1"/>
                            </a:fontRef>
                          </xdr:style>
                          <xdr:txBody>
                            <a:bodyPr vertOverflow="clip" horzOverflow="clip" wrap="square" lIns="0" tIns="0" rIns="0" bIns="0" rtlCol="0" anchor="t"/>
                            <a:lstStyle/>
                            <a:p>
                              <a:pPr marL="0" indent="0" algn="r"/>
                              <a:r>
                                <a:rPr lang="en-US" sz="1100">
                                  <a:solidFill>
                                    <a:schemeClr val="dk1"/>
                                  </a:solidFill>
                                  <a:latin typeface="+mn-lt"/>
                                  <a:ea typeface="+mn-ea"/>
                                  <a:cs typeface="+mn-cs"/>
                                </a:rPr>
                                <a:t>D=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227" name="TextBox 226"/>
                            <xdr:cNvSpPr txBox="1"/>
                          </xdr:nvSpPr>
                          <xdr:spPr>
                            <a:xfrm>
                              <a:off x="7138987" y="66061268"/>
                              <a:ext cx="166688" cy="127956"/>
                            </a:xfrm>
                            <a:prstGeom prst="rect">
                              <a:avLst/>
                            </a:prstGeom>
                            <a:solidFill>
                              <a:schemeClr val="lt1"/>
                            </a:solidFill>
                            <a:ln w="9525" cmpd="sng">
                              <a:noFill/>
                            </a:ln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dk1"/>
                            </a:fontRef>
                          </xdr:style>
                          <xdr:txBody>
                            <a:bodyPr vertOverflow="clip" horzOverflow="clip" wrap="square" lIns="0" tIns="0" rIns="0" bIns="0" rtlCol="0" anchor="t"/>
                            <a:lstStyle/>
                            <a:p>
                              <a:pPr marL="0" indent="0"/>
                              <a:r>
                                <a:rPr lang="en-US" sz="1100">
                                  <a:solidFill>
                                    <a:schemeClr val="dk1"/>
                                  </a:solidFill>
                                  <a:latin typeface="+mn-lt"/>
                                  <a:ea typeface="+mn-ea"/>
                                  <a:cs typeface="+mn-cs"/>
                                </a:rPr>
                                <a:t>b=</a:t>
                              </a:r>
                            </a:p>
                          </xdr:txBody>
                        </xdr:sp>
                      </xdr:grpSp>
                    </xdr:grpSp>
                    <xdr:grpSp>
                      <xdr:nvGrpSpPr>
                        <xdr:cNvPr id="207" name="Group 206"/>
                        <xdr:cNvGrpSpPr/>
                      </xdr:nvGrpSpPr>
                      <xdr:grpSpPr>
                        <a:xfrm>
                          <a:off x="12651710" y="3609976"/>
                          <a:ext cx="163877" cy="862012"/>
                          <a:chOff x="11685505" y="3188300"/>
                          <a:chExt cx="235130" cy="1584242"/>
                        </a:xfrm>
                      </xdr:grpSpPr>
                      <xdr:cxnSp macro="">
                        <xdr:nvCxnSpPr>
                          <xdr:cNvPr id="214" name="Straight Connector 213"/>
                          <xdr:cNvCxnSpPr/>
                        </xdr:nvCxnSpPr>
                        <xdr:spPr>
                          <a:xfrm flipH="1">
                            <a:off x="11818860" y="3188300"/>
                            <a:ext cx="4761" cy="631225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15" name="Straight Connector 214"/>
                          <xdr:cNvCxnSpPr/>
                        </xdr:nvCxnSpPr>
                        <xdr:spPr>
                          <a:xfrm flipH="1">
                            <a:off x="11809331" y="3941806"/>
                            <a:ext cx="104776" cy="95250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16" name="Straight Connector 215"/>
                          <xdr:cNvCxnSpPr/>
                        </xdr:nvCxnSpPr>
                        <xdr:spPr>
                          <a:xfrm flipH="1">
                            <a:off x="11795047" y="4010025"/>
                            <a:ext cx="9526" cy="762517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17" name="Straight Connector 216"/>
                          <xdr:cNvCxnSpPr/>
                        </xdr:nvCxnSpPr>
                        <xdr:spPr>
                          <a:xfrm flipH="1">
                            <a:off x="11685505" y="3810000"/>
                            <a:ext cx="133351" cy="109537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18" name="Straight Connector 217"/>
                          <xdr:cNvCxnSpPr/>
                        </xdr:nvCxnSpPr>
                        <xdr:spPr>
                          <a:xfrm rot="16200000" flipH="1">
                            <a:off x="11803953" y="3810001"/>
                            <a:ext cx="4764" cy="228601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grpSp>
                      <xdr:nvGrpSpPr>
                        <xdr:cNvPr id="208" name="Group 207"/>
                        <xdr:cNvGrpSpPr/>
                      </xdr:nvGrpSpPr>
                      <xdr:grpSpPr>
                        <a:xfrm>
                          <a:off x="18552130" y="3900488"/>
                          <a:ext cx="159326" cy="862012"/>
                          <a:chOff x="15860249" y="3188300"/>
                          <a:chExt cx="228602" cy="1584242"/>
                        </a:xfrm>
                      </xdr:grpSpPr>
                      <xdr:cxnSp macro="">
                        <xdr:nvCxnSpPr>
                          <xdr:cNvPr id="209" name="Straight Connector 208"/>
                          <xdr:cNvCxnSpPr/>
                        </xdr:nvCxnSpPr>
                        <xdr:spPr>
                          <a:xfrm flipH="1">
                            <a:off x="16000765" y="3188300"/>
                            <a:ext cx="4761" cy="631225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10" name="Straight Connector 209"/>
                          <xdr:cNvCxnSpPr/>
                        </xdr:nvCxnSpPr>
                        <xdr:spPr>
                          <a:xfrm flipH="1">
                            <a:off x="15977570" y="3924301"/>
                            <a:ext cx="104775" cy="95250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11" name="Straight Connector 210"/>
                          <xdr:cNvCxnSpPr/>
                        </xdr:nvCxnSpPr>
                        <xdr:spPr>
                          <a:xfrm flipH="1">
                            <a:off x="15976948" y="4010025"/>
                            <a:ext cx="9526" cy="762517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12" name="Straight Connector 211"/>
                          <xdr:cNvCxnSpPr/>
                        </xdr:nvCxnSpPr>
                        <xdr:spPr>
                          <a:xfrm flipH="1">
                            <a:off x="15881066" y="3810000"/>
                            <a:ext cx="133350" cy="109537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13" name="Straight Connector 212"/>
                          <xdr:cNvCxnSpPr/>
                        </xdr:nvCxnSpPr>
                        <xdr:spPr>
                          <a:xfrm rot="16200000" flipH="1">
                            <a:off x="15972168" y="3810003"/>
                            <a:ext cx="4764" cy="228602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</xdr:grpSp>
                </xdr:grpSp>
                <xdr:sp macro="" textlink="">
                  <xdr:nvSpPr>
                    <xdr:cNvPr id="276" name="TextBox 275"/>
                    <xdr:cNvSpPr txBox="1"/>
                  </xdr:nvSpPr>
                  <xdr:spPr>
                    <a:xfrm>
                      <a:off x="428626" y="1028700"/>
                      <a:ext cx="133350" cy="180975"/>
                    </a:xfrm>
                    <a:prstGeom prst="rect">
                      <a:avLst/>
                    </a:prstGeom>
                    <a:solidFill>
                      <a:schemeClr val="lt1"/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lIns="0" tIns="0" rIns="0" bIns="0" rtlCol="0" anchor="t"/>
                    <a:lstStyle/>
                    <a:p>
                      <a:pPr marL="0" indent="0"/>
                      <a:r>
                        <a:rPr lang="en-US" sz="11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rPr>
                        <a:t>A</a:t>
                      </a:r>
                    </a:p>
                  </xdr:txBody>
                </xdr:sp>
              </xdr:grpSp>
              <xdr:grpSp>
                <xdr:nvGrpSpPr>
                  <xdr:cNvPr id="282" name="Group 281"/>
                  <xdr:cNvGrpSpPr/>
                </xdr:nvGrpSpPr>
                <xdr:grpSpPr>
                  <a:xfrm>
                    <a:off x="6566174" y="1005840"/>
                    <a:ext cx="731520" cy="280035"/>
                    <a:chOff x="3632474" y="2396490"/>
                    <a:chExt cx="731520" cy="280035"/>
                  </a:xfrm>
                </xdr:grpSpPr>
                <xdr:cxnSp macro="">
                  <xdr:nvCxnSpPr>
                    <xdr:cNvPr id="278" name="Straight Connector 277"/>
                    <xdr:cNvCxnSpPr/>
                  </xdr:nvCxnSpPr>
                  <xdr:spPr>
                    <a:xfrm rot="5400000">
                      <a:off x="3998234" y="2310765"/>
                      <a:ext cx="0" cy="73152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79" name="Straight Connector 278"/>
                    <xdr:cNvCxnSpPr/>
                  </xdr:nvCxnSpPr>
                  <xdr:spPr>
                    <a:xfrm rot="10800000">
                      <a:off x="4360184" y="2396490"/>
                      <a:ext cx="0" cy="27432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80" name="Straight Connector 279"/>
                    <xdr:cNvCxnSpPr/>
                  </xdr:nvCxnSpPr>
                  <xdr:spPr>
                    <a:xfrm flipV="1">
                      <a:off x="4248150" y="2396490"/>
                      <a:ext cx="112034" cy="280035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283" name="Group 282"/>
                  <xdr:cNvGrpSpPr/>
                </xdr:nvGrpSpPr>
                <xdr:grpSpPr>
                  <a:xfrm flipH="1">
                    <a:off x="285750" y="1038225"/>
                    <a:ext cx="609600" cy="280035"/>
                    <a:chOff x="3632474" y="2396490"/>
                    <a:chExt cx="731520" cy="280035"/>
                  </a:xfrm>
                </xdr:grpSpPr>
                <xdr:cxnSp macro="">
                  <xdr:nvCxnSpPr>
                    <xdr:cNvPr id="284" name="Straight Connector 283"/>
                    <xdr:cNvCxnSpPr/>
                  </xdr:nvCxnSpPr>
                  <xdr:spPr>
                    <a:xfrm rot="5400000">
                      <a:off x="3998234" y="2310765"/>
                      <a:ext cx="0" cy="73152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85" name="Straight Connector 284"/>
                    <xdr:cNvCxnSpPr/>
                  </xdr:nvCxnSpPr>
                  <xdr:spPr>
                    <a:xfrm rot="10800000">
                      <a:off x="4360184" y="2396490"/>
                      <a:ext cx="0" cy="27432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86" name="Straight Connector 285"/>
                    <xdr:cNvCxnSpPr/>
                  </xdr:nvCxnSpPr>
                  <xdr:spPr>
                    <a:xfrm flipV="1">
                      <a:off x="4248150" y="2396490"/>
                      <a:ext cx="112034" cy="280035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  <xdr:sp macro="" textlink="">
              <xdr:nvSpPr>
                <xdr:cNvPr id="295" name="TextBox 294"/>
                <xdr:cNvSpPr txBox="1"/>
              </xdr:nvSpPr>
              <xdr:spPr>
                <a:xfrm>
                  <a:off x="447675" y="600075"/>
                  <a:ext cx="142874" cy="158982"/>
                </a:xfrm>
                <a:prstGeom prst="rect">
                  <a:avLst/>
                </a:prstGeom>
                <a:solidFill>
                  <a:schemeClr val="lt1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0" tIns="0" rIns="0" bIns="0" rtlCol="0" anchor="t"/>
                <a:lstStyle/>
                <a:p>
                  <a:pPr marL="0" indent="0"/>
                  <a:r>
                    <a:rPr lang="en-US" sz="11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rPr>
                    <a:t>t=</a:t>
                  </a:r>
                </a:p>
              </xdr:txBody>
            </xdr:sp>
          </xdr:grpSp>
          <xdr:sp macro="" textlink="">
            <xdr:nvSpPr>
              <xdr:cNvPr id="297" name="TextBox 296"/>
              <xdr:cNvSpPr txBox="1"/>
            </xdr:nvSpPr>
            <xdr:spPr>
              <a:xfrm>
                <a:off x="3486150" y="1228725"/>
                <a:ext cx="180976" cy="20002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marL="0" indent="0"/>
                <a:r>
                  <a:rPr lang="en-US"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B=</a:t>
                </a:r>
              </a:p>
            </xdr:txBody>
          </xdr:sp>
        </xdr:grpSp>
        <xdr:sp macro="" textlink="">
          <xdr:nvSpPr>
            <xdr:cNvPr id="299" name="TextBox 298"/>
            <xdr:cNvSpPr txBox="1"/>
          </xdr:nvSpPr>
          <xdr:spPr>
            <a:xfrm>
              <a:off x="1476375" y="1666875"/>
              <a:ext cx="266700" cy="2000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marL="0" indent="0"/>
              <a:r>
                <a:rPr lang="en-US" sz="11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B1=</a:t>
              </a:r>
            </a:p>
          </xdr:txBody>
        </xdr:sp>
      </xdr:grpSp>
      <xdr:sp macro="" textlink="">
        <xdr:nvSpPr>
          <xdr:cNvPr id="2" name="Rectangle 1"/>
          <xdr:cNvSpPr/>
        </xdr:nvSpPr>
        <xdr:spPr>
          <a:xfrm>
            <a:off x="1266264" y="3619500"/>
            <a:ext cx="1277471" cy="145676"/>
          </a:xfrm>
          <a:prstGeom prst="rect">
            <a:avLst/>
          </a:prstGeom>
          <a:pattFill prst="lgCheck">
            <a:fgClr>
              <a:schemeClr val="accent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02" name="Rectangle 201"/>
          <xdr:cNvSpPr/>
        </xdr:nvSpPr>
        <xdr:spPr>
          <a:xfrm>
            <a:off x="4814047" y="3917577"/>
            <a:ext cx="1277471" cy="145676"/>
          </a:xfrm>
          <a:prstGeom prst="rect">
            <a:avLst/>
          </a:prstGeom>
          <a:pattFill prst="lgCheck">
            <a:fgClr>
              <a:schemeClr val="accent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3</xdr:row>
      <xdr:rowOff>38100</xdr:rowOff>
    </xdr:from>
    <xdr:to>
      <xdr:col>1</xdr:col>
      <xdr:colOff>3971925</xdr:colOff>
      <xdr:row>27</xdr:row>
      <xdr:rowOff>87756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651" t="18102" r="28249" b="19131"/>
        <a:stretch/>
      </xdr:blipFill>
      <xdr:spPr>
        <a:xfrm>
          <a:off x="114301" y="1019175"/>
          <a:ext cx="4314824" cy="4621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wdse\Desktop\MELEWE%20Final\Design%20Sheet\LM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wdse\Desktop\MELEWE%20Final\Design%20Sheet\LSC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wdse\Desktop\MELEWE%20Final\Design%20Sheet\LMCSC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wdse\Desktop\MELEWE%20Final\Design%20Sheet\LS2T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izew\GIRDC\1.%20Canal%20Design\1.2%20Option%20II%20MC%20(Main%20Canal)%20Desig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era\Desktop\Petu%20&amp;%20Shor-After%20amendement\Petu\Petu-DesignTable%20BOQ%20&amp;TOS-after%20amend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L_Section"/>
      <sheetName val="BOQ"/>
      <sheetName val="Dwg Data"/>
      <sheetName val="Sheet1"/>
      <sheetName val="PD Design Module"/>
      <sheetName val="PD Dwg Output"/>
    </sheetNames>
    <sheetDataSet>
      <sheetData sheetId="0">
        <row r="256">
          <cell r="F256">
            <v>2420</v>
          </cell>
          <cell r="M256">
            <v>0.192</v>
          </cell>
          <cell r="O256">
            <v>0.5</v>
          </cell>
          <cell r="P256">
            <v>0.42499999999999999</v>
          </cell>
          <cell r="AA256">
            <v>0.3</v>
          </cell>
          <cell r="AB256">
            <v>2381.0339999999496</v>
          </cell>
          <cell r="AD256">
            <v>2381.4589999999498</v>
          </cell>
        </row>
        <row r="257">
          <cell r="O257">
            <v>0.5</v>
          </cell>
          <cell r="P257">
            <v>0.42499999999999999</v>
          </cell>
          <cell r="AA257">
            <v>0.3</v>
          </cell>
          <cell r="AB257">
            <v>2380.0339999999496</v>
          </cell>
          <cell r="AD257">
            <v>2380.4589999999498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Sheet2"/>
      <sheetName val="L_Section"/>
      <sheetName val="BOQ"/>
      <sheetName val="Dwg Data"/>
      <sheetName val="Sheet1"/>
      <sheetName val="PD Design Module"/>
      <sheetName val="PD Dwg Output"/>
    </sheetNames>
    <sheetDataSet>
      <sheetData sheetId="0">
        <row r="14">
          <cell r="AD14">
            <v>2379.48</v>
          </cell>
        </row>
        <row r="23">
          <cell r="F23">
            <v>87.43</v>
          </cell>
          <cell r="M23">
            <v>0.17399999999999999</v>
          </cell>
          <cell r="O23">
            <v>0.5</v>
          </cell>
          <cell r="P23">
            <v>0.38</v>
          </cell>
          <cell r="AA23">
            <v>0.3</v>
          </cell>
          <cell r="AB23">
            <v>2379.012569999998</v>
          </cell>
          <cell r="AD23">
            <v>2379.3925699999982</v>
          </cell>
        </row>
        <row r="24">
          <cell r="O24">
            <v>0.5</v>
          </cell>
          <cell r="P24">
            <v>0.38</v>
          </cell>
          <cell r="AA24">
            <v>0.3</v>
          </cell>
          <cell r="AB24">
            <v>2378.012569999998</v>
          </cell>
          <cell r="AD24">
            <v>2378.3925699999982</v>
          </cell>
        </row>
        <row r="35">
          <cell r="F35">
            <v>184.5</v>
          </cell>
          <cell r="M35">
            <v>0.17399999999999999</v>
          </cell>
          <cell r="O35">
            <v>0.5</v>
          </cell>
          <cell r="P35">
            <v>0.38</v>
          </cell>
          <cell r="AA35">
            <v>0.3</v>
          </cell>
          <cell r="AB35">
            <v>2373.5354999999981</v>
          </cell>
          <cell r="AD35">
            <v>2373.9154999999982</v>
          </cell>
        </row>
        <row r="36">
          <cell r="P36">
            <v>0.38</v>
          </cell>
          <cell r="AA36">
            <v>0.3</v>
          </cell>
          <cell r="AB36">
            <v>2372.3349999999982</v>
          </cell>
          <cell r="AD36">
            <v>2372.7149999999983</v>
          </cell>
        </row>
        <row r="51">
          <cell r="F51">
            <v>327.56</v>
          </cell>
          <cell r="M51">
            <v>0.17399999999999999</v>
          </cell>
          <cell r="O51">
            <v>0.5</v>
          </cell>
          <cell r="P51">
            <v>0.38</v>
          </cell>
          <cell r="AA51">
            <v>0.3</v>
          </cell>
          <cell r="AB51">
            <v>2360.6224399999969</v>
          </cell>
          <cell r="AD51">
            <v>2361.002439999997</v>
          </cell>
        </row>
        <row r="52">
          <cell r="O52">
            <v>0.5</v>
          </cell>
          <cell r="P52">
            <v>0.38</v>
          </cell>
          <cell r="AA52">
            <v>0.3</v>
          </cell>
          <cell r="AB52">
            <v>2359.6219999999971</v>
          </cell>
          <cell r="AD52">
            <v>2360.0019999999972</v>
          </cell>
        </row>
        <row r="53">
          <cell r="O53">
            <v>0.5</v>
          </cell>
        </row>
        <row r="54">
          <cell r="F54">
            <v>340</v>
          </cell>
          <cell r="M54">
            <v>0.17399999999999999</v>
          </cell>
          <cell r="O54">
            <v>0.5</v>
          </cell>
          <cell r="P54">
            <v>0.38</v>
          </cell>
          <cell r="AA54">
            <v>0.3</v>
          </cell>
          <cell r="AB54">
            <v>2359.6099999999974</v>
          </cell>
          <cell r="AD54">
            <v>2359.9899999999975</v>
          </cell>
        </row>
        <row r="55">
          <cell r="P55">
            <v>0.38</v>
          </cell>
          <cell r="AA55">
            <v>0.3</v>
          </cell>
          <cell r="AB55">
            <v>2358.4099999999976</v>
          </cell>
          <cell r="AD55">
            <v>2358.7899999999977</v>
          </cell>
        </row>
        <row r="58">
          <cell r="F58">
            <v>370</v>
          </cell>
          <cell r="M58">
            <v>0.17399999999999999</v>
          </cell>
          <cell r="O58">
            <v>0.5</v>
          </cell>
          <cell r="P58">
            <v>0.38</v>
          </cell>
          <cell r="AA58">
            <v>0.3</v>
          </cell>
          <cell r="AB58">
            <v>2358.3799999999969</v>
          </cell>
          <cell r="AD58">
            <v>2358.759999999997</v>
          </cell>
        </row>
        <row r="59">
          <cell r="O59">
            <v>0.5</v>
          </cell>
          <cell r="P59">
            <v>0.38</v>
          </cell>
          <cell r="AA59">
            <v>0.3</v>
          </cell>
          <cell r="AB59">
            <v>2357.3799999999969</v>
          </cell>
          <cell r="AD59">
            <v>2357.759999999997</v>
          </cell>
        </row>
        <row r="75">
          <cell r="F75">
            <v>510</v>
          </cell>
          <cell r="M75">
            <v>0.17399999999999999</v>
          </cell>
          <cell r="O75">
            <v>0.5</v>
          </cell>
          <cell r="P75">
            <v>0.38</v>
          </cell>
          <cell r="AA75">
            <v>0.3</v>
          </cell>
          <cell r="AB75">
            <v>2347.6449999999959</v>
          </cell>
          <cell r="AD75">
            <v>2348.024999999996</v>
          </cell>
        </row>
        <row r="76">
          <cell r="O76">
            <v>0.5</v>
          </cell>
          <cell r="P76">
            <v>0.38</v>
          </cell>
          <cell r="AA76">
            <v>0.3</v>
          </cell>
          <cell r="AB76">
            <v>2346.6449999999959</v>
          </cell>
          <cell r="AD76">
            <v>2347.024999999996</v>
          </cell>
        </row>
        <row r="82">
          <cell r="F82">
            <v>570</v>
          </cell>
          <cell r="M82">
            <v>0.17399999999999999</v>
          </cell>
          <cell r="O82">
            <v>0.5</v>
          </cell>
          <cell r="P82">
            <v>0.38</v>
          </cell>
          <cell r="AA82">
            <v>0.3</v>
          </cell>
          <cell r="AB82">
            <v>2342.8849999999957</v>
          </cell>
          <cell r="AD82">
            <v>2343.2649999999958</v>
          </cell>
        </row>
        <row r="83">
          <cell r="O83">
            <v>0.5</v>
          </cell>
          <cell r="P83">
            <v>0.38</v>
          </cell>
          <cell r="AA83">
            <v>0.3</v>
          </cell>
          <cell r="AB83">
            <v>2341.8849999999957</v>
          </cell>
          <cell r="AD83">
            <v>2342.2649999999958</v>
          </cell>
        </row>
        <row r="92">
          <cell r="F92">
            <v>654</v>
          </cell>
          <cell r="M92">
            <v>0.17599999999999999</v>
          </cell>
          <cell r="O92">
            <v>0.5</v>
          </cell>
          <cell r="P92">
            <v>0.38</v>
          </cell>
          <cell r="AA92">
            <v>0.3</v>
          </cell>
          <cell r="AB92">
            <v>2334.2809999999972</v>
          </cell>
          <cell r="AD92">
            <v>2334.6609999999973</v>
          </cell>
        </row>
        <row r="93">
          <cell r="O93">
            <v>0.5</v>
          </cell>
          <cell r="P93">
            <v>0.38</v>
          </cell>
          <cell r="AA93">
            <v>0.3</v>
          </cell>
          <cell r="AB93">
            <v>2333.2809999999972</v>
          </cell>
          <cell r="AD93">
            <v>2333.6609999999973</v>
          </cell>
        </row>
        <row r="99">
          <cell r="F99">
            <v>710</v>
          </cell>
          <cell r="M99">
            <v>0.17399999999999999</v>
          </cell>
          <cell r="O99">
            <v>0.5</v>
          </cell>
          <cell r="P99">
            <v>0.38</v>
          </cell>
          <cell r="AA99">
            <v>0.3</v>
          </cell>
          <cell r="AB99">
            <v>2330.0509999999977</v>
          </cell>
          <cell r="AD99">
            <v>2330.4309999999978</v>
          </cell>
        </row>
        <row r="100">
          <cell r="O100">
            <v>0.5</v>
          </cell>
          <cell r="P100">
            <v>0.38</v>
          </cell>
          <cell r="AA100">
            <v>0.3</v>
          </cell>
          <cell r="AB100">
            <v>2329.0509999999977</v>
          </cell>
          <cell r="AD100">
            <v>2329.4309999999978</v>
          </cell>
        </row>
        <row r="102">
          <cell r="F102">
            <v>730</v>
          </cell>
          <cell r="M102">
            <v>0.17399999999999999</v>
          </cell>
          <cell r="O102">
            <v>0.5</v>
          </cell>
          <cell r="P102">
            <v>0.38</v>
          </cell>
          <cell r="AA102">
            <v>0.3</v>
          </cell>
          <cell r="AB102">
            <v>2329.0309999999972</v>
          </cell>
          <cell r="AD102">
            <v>2329.4109999999973</v>
          </cell>
        </row>
        <row r="103">
          <cell r="O103">
            <v>0.5</v>
          </cell>
          <cell r="P103">
            <v>0.38</v>
          </cell>
          <cell r="AA103">
            <v>0.3</v>
          </cell>
          <cell r="AB103">
            <v>2328.0309999999972</v>
          </cell>
          <cell r="AD103">
            <v>2328.4109999999973</v>
          </cell>
        </row>
        <row r="109">
          <cell r="F109">
            <v>780</v>
          </cell>
          <cell r="M109">
            <v>0.17399999999999999</v>
          </cell>
          <cell r="O109">
            <v>0.5</v>
          </cell>
          <cell r="P109">
            <v>0.38</v>
          </cell>
          <cell r="AA109">
            <v>0.3</v>
          </cell>
          <cell r="AB109">
            <v>2327.9809999999961</v>
          </cell>
          <cell r="AD109">
            <v>2328.3609999999962</v>
          </cell>
        </row>
        <row r="110">
          <cell r="O110">
            <v>0.5</v>
          </cell>
          <cell r="P110">
            <v>0.38</v>
          </cell>
          <cell r="AA110">
            <v>0.3</v>
          </cell>
          <cell r="AB110">
            <v>2326.7809999999963</v>
          </cell>
          <cell r="AD110">
            <v>2327.1609999999964</v>
          </cell>
        </row>
        <row r="112">
          <cell r="F112">
            <v>800</v>
          </cell>
          <cell r="M112">
            <v>0.17399999999999999</v>
          </cell>
          <cell r="O112">
            <v>0.5</v>
          </cell>
          <cell r="P112">
            <v>0.38</v>
          </cell>
          <cell r="AA112">
            <v>0.3</v>
          </cell>
          <cell r="AB112">
            <v>2326.7609999999959</v>
          </cell>
          <cell r="AD112">
            <v>2327.140999999996</v>
          </cell>
        </row>
        <row r="113">
          <cell r="O113">
            <v>0.5</v>
          </cell>
          <cell r="P113">
            <v>0.38</v>
          </cell>
          <cell r="AA113">
            <v>0.3</v>
          </cell>
          <cell r="AB113">
            <v>2325.7609999999959</v>
          </cell>
          <cell r="AD113">
            <v>2326.140999999996</v>
          </cell>
        </row>
        <row r="117">
          <cell r="F117">
            <v>840</v>
          </cell>
          <cell r="M117">
            <v>0.17399999999999999</v>
          </cell>
          <cell r="O117">
            <v>0.5</v>
          </cell>
          <cell r="P117">
            <v>0.38</v>
          </cell>
          <cell r="AA117">
            <v>0.3</v>
          </cell>
          <cell r="AB117">
            <v>2325.720999999995</v>
          </cell>
          <cell r="AD117">
            <v>2326.1009999999951</v>
          </cell>
        </row>
        <row r="118">
          <cell r="O118">
            <v>0.5</v>
          </cell>
          <cell r="P118">
            <v>0.38</v>
          </cell>
          <cell r="AA118">
            <v>0.3</v>
          </cell>
          <cell r="AB118">
            <v>2324.720999999995</v>
          </cell>
          <cell r="AD118">
            <v>2325.1009999999951</v>
          </cell>
        </row>
        <row r="178">
          <cell r="F178">
            <v>1380</v>
          </cell>
          <cell r="M178">
            <v>0.17399999999999999</v>
          </cell>
          <cell r="O178">
            <v>0.5</v>
          </cell>
          <cell r="P178">
            <v>0.38</v>
          </cell>
          <cell r="AA178">
            <v>0.3</v>
          </cell>
          <cell r="AB178">
            <v>2324.1809999999837</v>
          </cell>
          <cell r="AD178">
            <v>2324.5609999999838</v>
          </cell>
        </row>
        <row r="179">
          <cell r="O179">
            <v>0.5</v>
          </cell>
          <cell r="P179">
            <v>0.38</v>
          </cell>
          <cell r="AA179">
            <v>0.3</v>
          </cell>
          <cell r="AB179">
            <v>2322.9809999999839</v>
          </cell>
          <cell r="AD179">
            <v>2323.360999999984</v>
          </cell>
        </row>
        <row r="196">
          <cell r="F196">
            <v>1534.74</v>
          </cell>
          <cell r="M196">
            <v>0.17399999999999999</v>
          </cell>
          <cell r="O196">
            <v>0.5</v>
          </cell>
          <cell r="P196">
            <v>0.38</v>
          </cell>
          <cell r="AA196">
            <v>0.3</v>
          </cell>
          <cell r="AB196">
            <v>2322.8262599999812</v>
          </cell>
          <cell r="AD196">
            <v>2323.2062599999813</v>
          </cell>
        </row>
        <row r="197">
          <cell r="O197">
            <v>0.5</v>
          </cell>
          <cell r="P197">
            <v>0.38</v>
          </cell>
          <cell r="AA197">
            <v>0.3</v>
          </cell>
          <cell r="AB197">
            <v>2321.8262599999812</v>
          </cell>
          <cell r="AD197">
            <v>2322.2062599999813</v>
          </cell>
        </row>
        <row r="226">
          <cell r="F226">
            <v>1758</v>
          </cell>
          <cell r="M226">
            <v>0.17399999999999999</v>
          </cell>
          <cell r="O226">
            <v>0.5</v>
          </cell>
          <cell r="P226">
            <v>0.38</v>
          </cell>
          <cell r="AA226">
            <v>0.3</v>
          </cell>
          <cell r="AB226">
            <v>2309.5829999999796</v>
          </cell>
          <cell r="AD226">
            <v>2309.9629999999797</v>
          </cell>
        </row>
        <row r="227">
          <cell r="O227">
            <v>0.5</v>
          </cell>
          <cell r="P227">
            <v>0.38</v>
          </cell>
          <cell r="AA227">
            <v>0.3</v>
          </cell>
          <cell r="AB227">
            <v>2308.5829999999796</v>
          </cell>
          <cell r="AD227">
            <v>2308.9629999999797</v>
          </cell>
        </row>
        <row r="231">
          <cell r="F231">
            <v>1800</v>
          </cell>
          <cell r="M231">
            <v>0.17399999999999999</v>
          </cell>
          <cell r="O231">
            <v>0.5</v>
          </cell>
          <cell r="P231">
            <v>0.38</v>
          </cell>
          <cell r="AA231">
            <v>0.3</v>
          </cell>
          <cell r="AB231">
            <v>2308.5409999999788</v>
          </cell>
          <cell r="AD231">
            <v>2308.9209999999789</v>
          </cell>
        </row>
        <row r="232">
          <cell r="O232">
            <v>0.5</v>
          </cell>
          <cell r="P232">
            <v>0.38</v>
          </cell>
          <cell r="AA232">
            <v>0.3</v>
          </cell>
          <cell r="AB232">
            <v>2307.340999999979</v>
          </cell>
          <cell r="AD232">
            <v>2307.7209999999791</v>
          </cell>
        </row>
        <row r="274">
          <cell r="F274">
            <v>2150</v>
          </cell>
          <cell r="M274">
            <v>0.17399999999999999</v>
          </cell>
          <cell r="O274">
            <v>0.5</v>
          </cell>
          <cell r="P274">
            <v>0.38</v>
          </cell>
          <cell r="AA274">
            <v>0.3</v>
          </cell>
          <cell r="AB274">
            <v>2296.358999999974</v>
          </cell>
          <cell r="AD274">
            <v>2296.7389999999741</v>
          </cell>
        </row>
        <row r="275">
          <cell r="O275">
            <v>0.5</v>
          </cell>
          <cell r="P275">
            <v>0.38</v>
          </cell>
          <cell r="AA275">
            <v>0.3</v>
          </cell>
          <cell r="AB275">
            <v>2295.1589999999742</v>
          </cell>
          <cell r="AD275">
            <v>2295.5389999999743</v>
          </cell>
        </row>
        <row r="280">
          <cell r="F280">
            <v>2200</v>
          </cell>
          <cell r="M280">
            <v>0.17399999999999999</v>
          </cell>
          <cell r="O280">
            <v>0.5</v>
          </cell>
          <cell r="P280">
            <v>0.38</v>
          </cell>
          <cell r="AA280">
            <v>0.3</v>
          </cell>
          <cell r="AB280">
            <v>2295.1089999999731</v>
          </cell>
          <cell r="AD280">
            <v>2295.4889999999732</v>
          </cell>
        </row>
        <row r="281">
          <cell r="O281">
            <v>0.5</v>
          </cell>
          <cell r="P281">
            <v>0.38</v>
          </cell>
          <cell r="AA281">
            <v>0.3</v>
          </cell>
          <cell r="AB281">
            <v>2294.1089999999731</v>
          </cell>
          <cell r="AD281">
            <v>2294.4889999999732</v>
          </cell>
        </row>
        <row r="288">
          <cell r="F288">
            <v>2260</v>
          </cell>
          <cell r="M288">
            <v>0.17399999999999999</v>
          </cell>
          <cell r="O288">
            <v>0.5</v>
          </cell>
          <cell r="P288">
            <v>0.38</v>
          </cell>
          <cell r="AA288">
            <v>0.3</v>
          </cell>
          <cell r="AB288">
            <v>2294.0489999999718</v>
          </cell>
          <cell r="AD288">
            <v>2294.4289999999719</v>
          </cell>
        </row>
        <row r="289">
          <cell r="O289">
            <v>0.5</v>
          </cell>
          <cell r="P289">
            <v>0.38</v>
          </cell>
          <cell r="AA289">
            <v>0.3</v>
          </cell>
          <cell r="AB289">
            <v>2293.0489999999718</v>
          </cell>
          <cell r="AD289">
            <v>2293.4289999999719</v>
          </cell>
        </row>
        <row r="292">
          <cell r="F292">
            <v>2290</v>
          </cell>
          <cell r="M292">
            <v>0.17399999999999999</v>
          </cell>
          <cell r="O292">
            <v>0.5</v>
          </cell>
          <cell r="P292">
            <v>0.38</v>
          </cell>
          <cell r="AA292">
            <v>0.3</v>
          </cell>
          <cell r="AB292">
            <v>2293.0189999999711</v>
          </cell>
          <cell r="AD292">
            <v>2293.3989999999712</v>
          </cell>
        </row>
        <row r="293">
          <cell r="O293">
            <v>0.5</v>
          </cell>
          <cell r="P293">
            <v>0.38</v>
          </cell>
          <cell r="AA293">
            <v>0.3</v>
          </cell>
          <cell r="AB293">
            <v>2291.8189999999713</v>
          </cell>
          <cell r="AD293">
            <v>2292.1989999999714</v>
          </cell>
        </row>
        <row r="298">
          <cell r="F298">
            <v>2340</v>
          </cell>
          <cell r="M298">
            <v>0.17399999999999999</v>
          </cell>
          <cell r="O298">
            <v>0.5</v>
          </cell>
          <cell r="P298">
            <v>0.38</v>
          </cell>
          <cell r="AA298">
            <v>0.3</v>
          </cell>
          <cell r="AB298">
            <v>2291.7689999999702</v>
          </cell>
          <cell r="AD298">
            <v>2292.1489999999703</v>
          </cell>
        </row>
        <row r="299">
          <cell r="O299">
            <v>0.5</v>
          </cell>
          <cell r="P299">
            <v>0.38</v>
          </cell>
          <cell r="AA299">
            <v>0.3</v>
          </cell>
          <cell r="AB299">
            <v>2290.5689999999704</v>
          </cell>
          <cell r="AD299">
            <v>2290.9489999999705</v>
          </cell>
        </row>
        <row r="301">
          <cell r="F301">
            <v>2360</v>
          </cell>
          <cell r="M301">
            <v>0.17399999999999999</v>
          </cell>
          <cell r="O301">
            <v>0.5</v>
          </cell>
          <cell r="P301">
            <v>0.38</v>
          </cell>
          <cell r="AA301">
            <v>0.3</v>
          </cell>
          <cell r="AB301">
            <v>2290.54899999997</v>
          </cell>
          <cell r="AD301">
            <v>2290.9289999999701</v>
          </cell>
        </row>
        <row r="302">
          <cell r="O302">
            <v>0.5</v>
          </cell>
          <cell r="P302">
            <v>0.38</v>
          </cell>
          <cell r="AA302">
            <v>0.3</v>
          </cell>
          <cell r="AB302">
            <v>2289.3489999999701</v>
          </cell>
          <cell r="AD302">
            <v>2289.7289999999703</v>
          </cell>
        </row>
        <row r="306">
          <cell r="F306">
            <v>2400</v>
          </cell>
          <cell r="M306">
            <v>0.17399999999999999</v>
          </cell>
          <cell r="O306">
            <v>0.5</v>
          </cell>
          <cell r="P306">
            <v>0.38</v>
          </cell>
          <cell r="AA306">
            <v>0.3</v>
          </cell>
          <cell r="AB306">
            <v>2289.3089999999693</v>
          </cell>
          <cell r="AD306">
            <v>2289.6889999999694</v>
          </cell>
        </row>
        <row r="307">
          <cell r="O307">
            <v>0.5</v>
          </cell>
          <cell r="P307">
            <v>0.38</v>
          </cell>
          <cell r="AA307">
            <v>0.3</v>
          </cell>
          <cell r="AB307">
            <v>2288.1089999999695</v>
          </cell>
          <cell r="AD307">
            <v>2288.4889999999696</v>
          </cell>
        </row>
        <row r="310">
          <cell r="F310">
            <v>2420</v>
          </cell>
          <cell r="M310">
            <v>0.17399999999999999</v>
          </cell>
          <cell r="O310">
            <v>0.5</v>
          </cell>
          <cell r="P310">
            <v>0.38</v>
          </cell>
          <cell r="AA310">
            <v>0.3</v>
          </cell>
          <cell r="AB310">
            <v>2287.088999999969</v>
          </cell>
          <cell r="AD310">
            <v>2287.4689999999691</v>
          </cell>
        </row>
        <row r="311">
          <cell r="O311">
            <v>0.5</v>
          </cell>
          <cell r="P311">
            <v>0.38</v>
          </cell>
          <cell r="AA311">
            <v>0.3</v>
          </cell>
          <cell r="AB311">
            <v>2287.0789999999688</v>
          </cell>
          <cell r="AD311">
            <v>2287.4589999999689</v>
          </cell>
        </row>
        <row r="323">
          <cell r="F323">
            <v>2532</v>
          </cell>
          <cell r="M323">
            <v>0.17399999999999999</v>
          </cell>
          <cell r="O323">
            <v>0.5</v>
          </cell>
          <cell r="P323">
            <v>0.38</v>
          </cell>
          <cell r="AA323">
            <v>0.3</v>
          </cell>
          <cell r="AB323">
            <v>2285.7769999999678</v>
          </cell>
          <cell r="AD323">
            <v>2286.1569999999679</v>
          </cell>
        </row>
        <row r="324">
          <cell r="O324">
            <v>0.5</v>
          </cell>
          <cell r="P324">
            <v>0.38</v>
          </cell>
          <cell r="AA324">
            <v>0.3</v>
          </cell>
          <cell r="AB324">
            <v>2285.7689999999679</v>
          </cell>
          <cell r="AD324">
            <v>2286.1489999999681</v>
          </cell>
        </row>
        <row r="331">
          <cell r="F331">
            <v>2620</v>
          </cell>
          <cell r="M331">
            <v>0.17399999999999999</v>
          </cell>
          <cell r="O331">
            <v>0.5</v>
          </cell>
          <cell r="P331">
            <v>0.38</v>
          </cell>
          <cell r="AA331">
            <v>0.3</v>
          </cell>
          <cell r="AB331">
            <v>2283.3189999999668</v>
          </cell>
          <cell r="AD331">
            <v>2283.6989999999669</v>
          </cell>
        </row>
        <row r="332">
          <cell r="O332">
            <v>0.5</v>
          </cell>
          <cell r="P332">
            <v>0.38</v>
          </cell>
          <cell r="AA332">
            <v>0.3</v>
          </cell>
          <cell r="AB332">
            <v>2282.1189999999669</v>
          </cell>
          <cell r="AD332">
            <v>2282.4989999999671</v>
          </cell>
        </row>
        <row r="336">
          <cell r="F336">
            <v>2640</v>
          </cell>
          <cell r="M336">
            <v>0.17399999999999999</v>
          </cell>
          <cell r="O336">
            <v>0.5</v>
          </cell>
          <cell r="P336">
            <v>0.38</v>
          </cell>
          <cell r="AA336">
            <v>0.3</v>
          </cell>
          <cell r="AB336">
            <v>2282.0989999999665</v>
          </cell>
          <cell r="AD336">
            <v>2282.4789999999666</v>
          </cell>
        </row>
        <row r="337">
          <cell r="O337">
            <v>0.5</v>
          </cell>
          <cell r="P337">
            <v>0.38</v>
          </cell>
          <cell r="AA337">
            <v>0.3</v>
          </cell>
          <cell r="AB337">
            <v>2280.8989999999667</v>
          </cell>
          <cell r="AD337">
            <v>2281.2789999999668</v>
          </cell>
        </row>
        <row r="340">
          <cell r="F340">
            <v>2670</v>
          </cell>
          <cell r="M340">
            <v>0.17399999999999999</v>
          </cell>
          <cell r="O340">
            <v>0.5</v>
          </cell>
          <cell r="P340">
            <v>0.38</v>
          </cell>
          <cell r="AA340">
            <v>0.3</v>
          </cell>
          <cell r="AB340">
            <v>2280.868999999966</v>
          </cell>
          <cell r="AD340">
            <v>2281.2489999999661</v>
          </cell>
        </row>
        <row r="341">
          <cell r="O341">
            <v>0.5</v>
          </cell>
          <cell r="P341">
            <v>0.38</v>
          </cell>
          <cell r="AA341">
            <v>0.3</v>
          </cell>
          <cell r="AB341">
            <v>2279.868999999966</v>
          </cell>
          <cell r="AD341">
            <v>2280.2489999999661</v>
          </cell>
        </row>
        <row r="344">
          <cell r="F344">
            <v>2693</v>
          </cell>
          <cell r="M344">
            <v>0.17399999999999999</v>
          </cell>
          <cell r="O344">
            <v>0.5</v>
          </cell>
          <cell r="P344">
            <v>0.38</v>
          </cell>
          <cell r="AA344">
            <v>0.3</v>
          </cell>
          <cell r="AB344">
            <v>2279.8459999999654</v>
          </cell>
          <cell r="AD344">
            <v>2280.2259999999656</v>
          </cell>
        </row>
        <row r="345">
          <cell r="O345">
            <v>0.5</v>
          </cell>
          <cell r="P345">
            <v>0.38</v>
          </cell>
          <cell r="AA345">
            <v>0.3</v>
          </cell>
          <cell r="AB345">
            <v>2278.6459999999656</v>
          </cell>
          <cell r="AD345">
            <v>2279.0259999999657</v>
          </cell>
        </row>
        <row r="347">
          <cell r="F347">
            <v>2710</v>
          </cell>
          <cell r="M347">
            <v>0.17399999999999999</v>
          </cell>
          <cell r="O347">
            <v>0.5</v>
          </cell>
          <cell r="P347">
            <v>0.38</v>
          </cell>
          <cell r="AA347">
            <v>0.3</v>
          </cell>
          <cell r="AB347">
            <v>2278.6289999999653</v>
          </cell>
          <cell r="AD347">
            <v>2279.0089999999655</v>
          </cell>
        </row>
        <row r="348">
          <cell r="O348">
            <v>0.5</v>
          </cell>
          <cell r="P348">
            <v>0.38</v>
          </cell>
          <cell r="AA348">
            <v>0.3</v>
          </cell>
          <cell r="AB348">
            <v>2277.6289999999653</v>
          </cell>
          <cell r="AD348">
            <v>2278.0089999999655</v>
          </cell>
        </row>
        <row r="376">
          <cell r="F376">
            <v>2960</v>
          </cell>
          <cell r="M376">
            <v>0.17399999999999999</v>
          </cell>
          <cell r="O376">
            <v>0.5</v>
          </cell>
          <cell r="P376">
            <v>0.38</v>
          </cell>
          <cell r="AA376">
            <v>0.3</v>
          </cell>
          <cell r="AB376">
            <v>2277.3789999999599</v>
          </cell>
          <cell r="AD376">
            <v>2277.75899999996</v>
          </cell>
        </row>
        <row r="377">
          <cell r="O377">
            <v>0.5</v>
          </cell>
          <cell r="P377">
            <v>0.38</v>
          </cell>
          <cell r="AA377">
            <v>0.3</v>
          </cell>
          <cell r="AB377">
            <v>2276.3789999999599</v>
          </cell>
          <cell r="AD377">
            <v>2276.75899999996</v>
          </cell>
        </row>
        <row r="397">
          <cell r="F397">
            <v>3138</v>
          </cell>
          <cell r="M397">
            <v>0.17599999999999999</v>
          </cell>
          <cell r="O397">
            <v>0.5</v>
          </cell>
          <cell r="P397">
            <v>0.38</v>
          </cell>
          <cell r="AA397">
            <v>0.3</v>
          </cell>
          <cell r="AB397">
            <v>2276.2009999999564</v>
          </cell>
          <cell r="AD397">
            <v>2276.5809999999565</v>
          </cell>
        </row>
        <row r="398">
          <cell r="O398">
            <v>0.5</v>
          </cell>
          <cell r="P398">
            <v>0.38</v>
          </cell>
          <cell r="AA398">
            <v>0.3</v>
          </cell>
          <cell r="AB398">
            <v>2275.2009999999564</v>
          </cell>
          <cell r="AD398">
            <v>2275.5809999999565</v>
          </cell>
        </row>
        <row r="405">
          <cell r="F405">
            <v>3210</v>
          </cell>
          <cell r="M405">
            <v>0.17399999999999999</v>
          </cell>
          <cell r="O405">
            <v>0.5</v>
          </cell>
          <cell r="P405">
            <v>0.38</v>
          </cell>
          <cell r="AA405">
            <v>0.3</v>
          </cell>
          <cell r="AB405">
            <v>2275.1289999999549</v>
          </cell>
          <cell r="AD405">
            <v>2275.508999999955</v>
          </cell>
        </row>
        <row r="406">
          <cell r="O406">
            <v>0.5</v>
          </cell>
          <cell r="P406">
            <v>0.38</v>
          </cell>
          <cell r="AA406">
            <v>0.3</v>
          </cell>
          <cell r="AB406">
            <v>2273.9289999999551</v>
          </cell>
          <cell r="AD406">
            <v>2274.3089999999552</v>
          </cell>
        </row>
        <row r="414">
          <cell r="F414">
            <v>3280</v>
          </cell>
          <cell r="M414">
            <v>0.17399999999999999</v>
          </cell>
          <cell r="O414">
            <v>0.5</v>
          </cell>
          <cell r="P414">
            <v>0.38</v>
          </cell>
          <cell r="AA414">
            <v>0.3</v>
          </cell>
          <cell r="AB414">
            <v>2273.858999999954</v>
          </cell>
          <cell r="AD414">
            <v>2274.2389999999541</v>
          </cell>
        </row>
        <row r="415">
          <cell r="O415">
            <v>0.5</v>
          </cell>
          <cell r="P415">
            <v>0.38</v>
          </cell>
          <cell r="AA415">
            <v>0.3</v>
          </cell>
          <cell r="AB415">
            <v>2272.6589999999542</v>
          </cell>
          <cell r="AD415">
            <v>2273.0389999999543</v>
          </cell>
        </row>
        <row r="423">
          <cell r="F423">
            <v>3350</v>
          </cell>
          <cell r="M423">
            <v>0.17399999999999999</v>
          </cell>
          <cell r="O423">
            <v>0.5</v>
          </cell>
          <cell r="P423">
            <v>0.38</v>
          </cell>
          <cell r="AA423">
            <v>0.3</v>
          </cell>
          <cell r="AB423">
            <v>2272.5889999999526</v>
          </cell>
          <cell r="AD423">
            <v>2272.9689999999528</v>
          </cell>
        </row>
        <row r="424">
          <cell r="O424">
            <v>0.5</v>
          </cell>
          <cell r="P424">
            <v>0.38</v>
          </cell>
          <cell r="AA424">
            <v>0.3</v>
          </cell>
          <cell r="AB424">
            <v>2271.5889999999526</v>
          </cell>
          <cell r="AD424">
            <v>2271.9689999999528</v>
          </cell>
        </row>
        <row r="428">
          <cell r="F428">
            <v>3390</v>
          </cell>
          <cell r="M428">
            <v>0.17399999999999999</v>
          </cell>
          <cell r="O428">
            <v>0.5</v>
          </cell>
          <cell r="P428">
            <v>0.38</v>
          </cell>
          <cell r="AA428">
            <v>0.3</v>
          </cell>
          <cell r="AB428">
            <v>2271.5489999999518</v>
          </cell>
          <cell r="AD428">
            <v>2271.9289999999519</v>
          </cell>
        </row>
        <row r="429">
          <cell r="O429">
            <v>0.5</v>
          </cell>
          <cell r="P429">
            <v>0.38</v>
          </cell>
          <cell r="AA429">
            <v>0.3</v>
          </cell>
          <cell r="AB429">
            <v>2270.5489999999518</v>
          </cell>
          <cell r="AD429">
            <v>2270.9289999999519</v>
          </cell>
        </row>
        <row r="432">
          <cell r="F432">
            <v>3420</v>
          </cell>
          <cell r="M432">
            <v>0.17399999999999999</v>
          </cell>
          <cell r="O432">
            <v>0.5</v>
          </cell>
          <cell r="P432">
            <v>0.38</v>
          </cell>
          <cell r="AA432">
            <v>0.3</v>
          </cell>
          <cell r="AB432">
            <v>2270.5189999999511</v>
          </cell>
          <cell r="AD432">
            <v>2270.8989999999512</v>
          </cell>
        </row>
        <row r="433">
          <cell r="O433">
            <v>0.5</v>
          </cell>
          <cell r="P433">
            <v>0.38</v>
          </cell>
          <cell r="AA433">
            <v>0.3</v>
          </cell>
          <cell r="AB433">
            <v>2269.5189999999511</v>
          </cell>
          <cell r="AD433">
            <v>2269.8989999999512</v>
          </cell>
        </row>
        <row r="435">
          <cell r="F435">
            <v>3440</v>
          </cell>
          <cell r="M435">
            <v>0.17399999999999999</v>
          </cell>
          <cell r="O435">
            <v>0.5</v>
          </cell>
          <cell r="P435">
            <v>0.38</v>
          </cell>
          <cell r="AA435">
            <v>0.3</v>
          </cell>
          <cell r="AB435">
            <v>2269.4989999999507</v>
          </cell>
          <cell r="AD435">
            <v>2269.8789999999508</v>
          </cell>
        </row>
        <row r="436">
          <cell r="O436">
            <v>0.5</v>
          </cell>
          <cell r="P436">
            <v>0.38</v>
          </cell>
          <cell r="AA436">
            <v>0.3</v>
          </cell>
          <cell r="AB436">
            <v>2268.4989999999507</v>
          </cell>
          <cell r="AD436">
            <v>2268.8789999999508</v>
          </cell>
        </row>
        <row r="440">
          <cell r="F440">
            <v>3480</v>
          </cell>
          <cell r="M440">
            <v>0.17399999999999999</v>
          </cell>
          <cell r="O440">
            <v>0.5</v>
          </cell>
          <cell r="P440">
            <v>0.38</v>
          </cell>
          <cell r="AA440">
            <v>0.3</v>
          </cell>
          <cell r="AB440">
            <v>2268.4589999999498</v>
          </cell>
          <cell r="AD440">
            <v>2268.8389999999499</v>
          </cell>
        </row>
        <row r="441">
          <cell r="O441">
            <v>0.5</v>
          </cell>
          <cell r="P441">
            <v>0.38</v>
          </cell>
          <cell r="AA441">
            <v>0.3</v>
          </cell>
          <cell r="AB441">
            <v>2267.4589999999498</v>
          </cell>
          <cell r="AD441">
            <v>2267.8389999999499</v>
          </cell>
        </row>
        <row r="445">
          <cell r="F445">
            <v>3510</v>
          </cell>
          <cell r="M445">
            <v>0.17399999999999999</v>
          </cell>
          <cell r="O445">
            <v>0.5</v>
          </cell>
          <cell r="P445">
            <v>0.38</v>
          </cell>
          <cell r="AA445">
            <v>0.3</v>
          </cell>
          <cell r="AB445">
            <v>2267.4289999999492</v>
          </cell>
          <cell r="AD445">
            <v>2267.8089999999493</v>
          </cell>
        </row>
        <row r="446">
          <cell r="O446">
            <v>0.5</v>
          </cell>
          <cell r="P446">
            <v>0.38</v>
          </cell>
          <cell r="AA446">
            <v>0.3</v>
          </cell>
          <cell r="AB446">
            <v>2266.4289999999492</v>
          </cell>
          <cell r="AD446">
            <v>2266.8089999999493</v>
          </cell>
        </row>
        <row r="451">
          <cell r="F451">
            <v>3550</v>
          </cell>
          <cell r="M451">
            <v>0.17399999999999999</v>
          </cell>
          <cell r="O451">
            <v>0.5</v>
          </cell>
          <cell r="P451">
            <v>0.38</v>
          </cell>
          <cell r="AA451">
            <v>0.3</v>
          </cell>
          <cell r="AB451">
            <v>2266.3889999999487</v>
          </cell>
          <cell r="AD451">
            <v>2266.7689999999488</v>
          </cell>
        </row>
        <row r="452">
          <cell r="O452">
            <v>0.5</v>
          </cell>
          <cell r="P452">
            <v>0.38</v>
          </cell>
          <cell r="AA452">
            <v>0.3</v>
          </cell>
          <cell r="AB452">
            <v>2265.3889999999487</v>
          </cell>
          <cell r="AD452">
            <v>2265.7689999999488</v>
          </cell>
        </row>
        <row r="457">
          <cell r="F457">
            <v>3590</v>
          </cell>
          <cell r="M457">
            <v>0.17399999999999999</v>
          </cell>
          <cell r="O457">
            <v>0.5</v>
          </cell>
          <cell r="P457">
            <v>0.38</v>
          </cell>
          <cell r="AA457">
            <v>0.3</v>
          </cell>
          <cell r="AB457">
            <v>2265.3489999999483</v>
          </cell>
          <cell r="AD457">
            <v>2265.7289999999484</v>
          </cell>
        </row>
        <row r="458">
          <cell r="O458">
            <v>0.5</v>
          </cell>
          <cell r="P458">
            <v>0.38</v>
          </cell>
          <cell r="AA458">
            <v>0.3</v>
          </cell>
          <cell r="AB458">
            <v>2264.3489999999483</v>
          </cell>
          <cell r="AD458">
            <v>2264.7289999999484</v>
          </cell>
        </row>
        <row r="469">
          <cell r="F469">
            <v>3690</v>
          </cell>
          <cell r="M469">
            <v>0.17399999999999999</v>
          </cell>
          <cell r="O469">
            <v>0.5</v>
          </cell>
          <cell r="P469">
            <v>0.38</v>
          </cell>
          <cell r="AA469">
            <v>0.3</v>
          </cell>
          <cell r="AB469">
            <v>2264.2489999999466</v>
          </cell>
          <cell r="AD469">
            <v>2264.6289999999467</v>
          </cell>
        </row>
        <row r="470">
          <cell r="O470">
            <v>0.5</v>
          </cell>
          <cell r="P470">
            <v>0.38</v>
          </cell>
          <cell r="AA470">
            <v>0.3</v>
          </cell>
          <cell r="AB470">
            <v>2263.2489999999466</v>
          </cell>
          <cell r="AD470">
            <v>2263.6289999999467</v>
          </cell>
        </row>
        <row r="484">
          <cell r="F484">
            <v>3820</v>
          </cell>
          <cell r="M484">
            <v>0.17399999999999999</v>
          </cell>
          <cell r="O484">
            <v>0.5</v>
          </cell>
          <cell r="P484">
            <v>0.38</v>
          </cell>
          <cell r="AA484">
            <v>0.3</v>
          </cell>
          <cell r="AB484">
            <v>2254.4189999999448</v>
          </cell>
          <cell r="AD484">
            <v>2254.798999999945</v>
          </cell>
        </row>
        <row r="485">
          <cell r="O485">
            <v>0.5</v>
          </cell>
          <cell r="P485">
            <v>0.38</v>
          </cell>
          <cell r="AA485">
            <v>0.3</v>
          </cell>
          <cell r="AB485">
            <v>2253.218999999945</v>
          </cell>
          <cell r="AD485">
            <v>2253.5989999999451</v>
          </cell>
        </row>
        <row r="503">
          <cell r="F503">
            <v>3990</v>
          </cell>
          <cell r="M503">
            <v>0.17399999999999999</v>
          </cell>
          <cell r="O503">
            <v>0.5</v>
          </cell>
          <cell r="P503">
            <v>0.38</v>
          </cell>
          <cell r="AA503">
            <v>0.3</v>
          </cell>
          <cell r="AB503">
            <v>2248.4609999999429</v>
          </cell>
          <cell r="AD503">
            <v>2248.8409999999431</v>
          </cell>
        </row>
        <row r="504">
          <cell r="O504">
            <v>0.5</v>
          </cell>
          <cell r="P504">
            <v>0.38</v>
          </cell>
          <cell r="AA504">
            <v>0.3</v>
          </cell>
          <cell r="AB504">
            <v>2247.2609999999431</v>
          </cell>
          <cell r="AD504">
            <v>2247.6409999999432</v>
          </cell>
        </row>
        <row r="506">
          <cell r="F506">
            <v>4010</v>
          </cell>
          <cell r="M506">
            <v>0.17399999999999999</v>
          </cell>
          <cell r="O506">
            <v>0.5</v>
          </cell>
          <cell r="P506">
            <v>0.38</v>
          </cell>
          <cell r="AA506">
            <v>0.3</v>
          </cell>
          <cell r="AB506">
            <v>2247.2409999999427</v>
          </cell>
          <cell r="AD506">
            <v>2247.6209999999428</v>
          </cell>
        </row>
        <row r="507">
          <cell r="O507">
            <v>0.5</v>
          </cell>
          <cell r="P507">
            <v>0.38</v>
          </cell>
          <cell r="AA507">
            <v>0.3</v>
          </cell>
          <cell r="AB507">
            <v>2246.0409999999429</v>
          </cell>
          <cell r="AD507">
            <v>2246.420999999943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L_Section"/>
      <sheetName val="BOQ"/>
      <sheetName val="Dwg Data"/>
      <sheetName val="Sheet1"/>
      <sheetName val="PD Design Module"/>
      <sheetName val="PD Dwg Output"/>
    </sheetNames>
    <sheetDataSet>
      <sheetData sheetId="0">
        <row r="23">
          <cell r="F23">
            <v>148</v>
          </cell>
          <cell r="M23">
            <v>1.6E-2</v>
          </cell>
          <cell r="O23">
            <v>0.3</v>
          </cell>
          <cell r="P23">
            <v>0.13</v>
          </cell>
          <cell r="AA23">
            <v>0.25</v>
          </cell>
          <cell r="AB23">
            <v>2361.2230000000013</v>
          </cell>
          <cell r="AD23">
            <v>2361.3530000000014</v>
          </cell>
        </row>
        <row r="24">
          <cell r="O24">
            <v>0.3</v>
          </cell>
          <cell r="P24">
            <v>0.13</v>
          </cell>
          <cell r="AA24">
            <v>0.25</v>
          </cell>
          <cell r="AB24">
            <v>2360.2230000000013</v>
          </cell>
          <cell r="AD24">
            <v>2360.3530000000014</v>
          </cell>
        </row>
        <row r="30">
          <cell r="F30">
            <v>225</v>
          </cell>
          <cell r="M30">
            <v>1.6E-2</v>
          </cell>
          <cell r="O30">
            <v>0.3</v>
          </cell>
          <cell r="P30">
            <v>0.13</v>
          </cell>
          <cell r="AA30">
            <v>0.25</v>
          </cell>
          <cell r="AB30">
            <v>2352.0795000000003</v>
          </cell>
          <cell r="AD30">
            <v>2352.2095000000004</v>
          </cell>
        </row>
        <row r="31">
          <cell r="O31">
            <v>0.3</v>
          </cell>
          <cell r="P31">
            <v>0.13</v>
          </cell>
          <cell r="AA31">
            <v>0.25</v>
          </cell>
          <cell r="AB31">
            <v>2350.8795000000005</v>
          </cell>
          <cell r="AD31">
            <v>2351.0095000000006</v>
          </cell>
        </row>
        <row r="33">
          <cell r="F33">
            <v>260</v>
          </cell>
          <cell r="M33">
            <v>1.6E-2</v>
          </cell>
          <cell r="O33">
            <v>0.3</v>
          </cell>
          <cell r="P33">
            <v>0.13</v>
          </cell>
          <cell r="AA33">
            <v>0.25</v>
          </cell>
          <cell r="AB33">
            <v>2350.8270000000002</v>
          </cell>
          <cell r="AD33">
            <v>2350.9570000000003</v>
          </cell>
        </row>
        <row r="34">
          <cell r="O34">
            <v>0.3</v>
          </cell>
          <cell r="P34">
            <v>0.13</v>
          </cell>
          <cell r="AA34">
            <v>0.25</v>
          </cell>
          <cell r="AB34">
            <v>2349.8270000000002</v>
          </cell>
          <cell r="AD34">
            <v>2349.9570000000003</v>
          </cell>
        </row>
        <row r="35">
          <cell r="F35">
            <v>280</v>
          </cell>
          <cell r="M35">
            <v>1.6E-2</v>
          </cell>
          <cell r="O35">
            <v>0.3</v>
          </cell>
          <cell r="P35">
            <v>0.13</v>
          </cell>
          <cell r="AA35">
            <v>0.25</v>
          </cell>
          <cell r="AB35">
            <v>2349.797</v>
          </cell>
          <cell r="AD35">
            <v>2349.9270000000001</v>
          </cell>
        </row>
        <row r="36">
          <cell r="O36">
            <v>0.3</v>
          </cell>
          <cell r="P36">
            <v>0.13</v>
          </cell>
          <cell r="AA36">
            <v>0.25</v>
          </cell>
          <cell r="AB36">
            <v>2348.5970000000002</v>
          </cell>
          <cell r="AD36">
            <v>2348.7270000000003</v>
          </cell>
        </row>
        <row r="38">
          <cell r="F38">
            <v>320</v>
          </cell>
          <cell r="M38">
            <v>1.6E-2</v>
          </cell>
          <cell r="O38">
            <v>0.3</v>
          </cell>
          <cell r="P38">
            <v>0.13</v>
          </cell>
          <cell r="AA38">
            <v>0.25</v>
          </cell>
          <cell r="AB38">
            <v>2348.5369999999998</v>
          </cell>
          <cell r="AD38">
            <v>2348.6669999999999</v>
          </cell>
        </row>
        <row r="39">
          <cell r="O39">
            <v>0.3</v>
          </cell>
          <cell r="P39">
            <v>0.13</v>
          </cell>
          <cell r="AA39">
            <v>0.25</v>
          </cell>
          <cell r="AB39">
            <v>2347.337</v>
          </cell>
          <cell r="AD39">
            <v>2347.4670000000001</v>
          </cell>
        </row>
        <row r="42">
          <cell r="F42">
            <v>380</v>
          </cell>
          <cell r="M42">
            <v>1.6E-2</v>
          </cell>
          <cell r="O42">
            <v>0.3</v>
          </cell>
          <cell r="P42">
            <v>0.13</v>
          </cell>
          <cell r="AA42">
            <v>0.25</v>
          </cell>
          <cell r="AB42">
            <v>2347.2469999999994</v>
          </cell>
          <cell r="AD42">
            <v>2347.3769999999995</v>
          </cell>
        </row>
        <row r="43">
          <cell r="O43">
            <v>0.3</v>
          </cell>
          <cell r="P43">
            <v>0.13</v>
          </cell>
          <cell r="AA43">
            <v>0.25</v>
          </cell>
          <cell r="AB43">
            <v>2346.0469999999996</v>
          </cell>
          <cell r="AD43">
            <v>2346.1769999999997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L_Section"/>
      <sheetName val="BOQ"/>
      <sheetName val="Dwg Data"/>
      <sheetName val="PD Design Module"/>
      <sheetName val="PD Dwg Output"/>
    </sheetNames>
    <sheetDataSet>
      <sheetData sheetId="0">
        <row r="17">
          <cell r="F17">
            <v>30</v>
          </cell>
          <cell r="M17">
            <v>1.4999999999999999E-2</v>
          </cell>
          <cell r="O17">
            <v>0.3</v>
          </cell>
          <cell r="P17">
            <v>0.08</v>
          </cell>
          <cell r="AA17">
            <v>0.25</v>
          </cell>
          <cell r="AB17">
            <v>2271.7000000000003</v>
          </cell>
          <cell r="AD17">
            <v>2271.7800000000002</v>
          </cell>
        </row>
        <row r="18">
          <cell r="O18">
            <v>0.3</v>
          </cell>
          <cell r="P18">
            <v>0.08</v>
          </cell>
          <cell r="AA18">
            <v>0.25</v>
          </cell>
          <cell r="AB18">
            <v>2270.7000000000003</v>
          </cell>
          <cell r="AD18">
            <v>2270.7800000000002</v>
          </cell>
        </row>
        <row r="20">
          <cell r="F20">
            <v>50</v>
          </cell>
          <cell r="M20">
            <v>1.4999999999999999E-2</v>
          </cell>
          <cell r="O20">
            <v>0.3</v>
          </cell>
          <cell r="P20">
            <v>0.08</v>
          </cell>
          <cell r="AA20">
            <v>0.25</v>
          </cell>
          <cell r="AB20">
            <v>2270.5000000000005</v>
          </cell>
          <cell r="AD20">
            <v>2270.5800000000004</v>
          </cell>
        </row>
        <row r="21">
          <cell r="O21">
            <v>0.3</v>
          </cell>
          <cell r="P21">
            <v>0.08</v>
          </cell>
          <cell r="AA21">
            <v>0.25</v>
          </cell>
          <cell r="AB21">
            <v>2269.5000000000005</v>
          </cell>
          <cell r="AD21">
            <v>2269.5800000000004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Sheet2"/>
      <sheetName val="L_Section"/>
      <sheetName val="BOQ"/>
      <sheetName val="Dwg Data"/>
      <sheetName val="Sheet1"/>
      <sheetName val="PD Design Module"/>
      <sheetName val="PD Dwg Output"/>
    </sheetNames>
    <sheetDataSet>
      <sheetData sheetId="0" refreshError="1">
        <row r="38">
          <cell r="F38">
            <v>220</v>
          </cell>
          <cell r="V38">
            <v>3.810957111953639</v>
          </cell>
        </row>
        <row r="39">
          <cell r="V39">
            <v>3.810957111953639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o"/>
      <sheetName val="BM"/>
      <sheetName val="Hydrology"/>
      <sheetName val="Baseflow"/>
      <sheetName val="HW Analysis"/>
      <sheetName val="X-Sections"/>
      <sheetName val="Weir-Design"/>
      <sheetName val="CWR"/>
      <sheetName val="CWR1"/>
      <sheetName val="Area+TU1"/>
      <sheetName val="Combined MC+Retain.W"/>
      <sheetName val="RMC"/>
      <sheetName val="LMC"/>
      <sheetName val="Chute-RMC"/>
      <sheetName val="Flume"/>
      <sheetName val="RSC1"/>
      <sheetName val="RSC2"/>
      <sheetName val="RSC3"/>
      <sheetName val="RSC4"/>
      <sheetName val="LSC1"/>
      <sheetName val="LSC2"/>
      <sheetName val="LSC3"/>
      <sheetName val="LSC4"/>
      <sheetName val="LSC5"/>
      <sheetName val="LSC6"/>
      <sheetName val="LSC7"/>
      <sheetName val="LSC8"/>
      <sheetName val="LSC9"/>
      <sheetName val="LSC9-1"/>
      <sheetName val="LSC9-2"/>
      <sheetName val="LTC2-1"/>
      <sheetName val="LTC2-2"/>
      <sheetName val="LTC2-3"/>
      <sheetName val="LTC4-1"/>
      <sheetName val="LTC7-1"/>
      <sheetName val="LTC7-2"/>
      <sheetName val="LTC9-1-1-1"/>
      <sheetName val="LTC9-1-2"/>
      <sheetName val="LTC9-2-1"/>
      <sheetName val="RTC1-1"/>
      <sheetName val="RTC2-1"/>
      <sheetName val="RTC3-1"/>
      <sheetName val="RTC3-2"/>
      <sheetName val="RTC4-1"/>
      <sheetName val="RTC4-2"/>
      <sheetName val="RTC0-1"/>
      <sheetName val="Area-TD"/>
      <sheetName val="LTD1-1"/>
      <sheetName val="LTD1-2"/>
      <sheetName val="LTD2-1"/>
      <sheetName val="LTD5-1"/>
      <sheetName val="LTD5-2"/>
      <sheetName val="LTD6-1"/>
      <sheetName val="LTD9-2-1"/>
      <sheetName val="LTD7-1"/>
      <sheetName val="LTD8-1"/>
      <sheetName val="LTD8-2"/>
      <sheetName val="LTD9-1-1"/>
      <sheetName val="LTD9-1-2"/>
      <sheetName val="DB"/>
      <sheetName val="Drop"/>
      <sheetName val="TurnOut"/>
      <sheetName val="Offtakes"/>
      <sheetName val="Culverts"/>
      <sheetName val="Road"/>
      <sheetName val="UnitRates"/>
      <sheetName val="BOQ"/>
      <sheetName val="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65">
          <cell r="H65">
            <v>100</v>
          </cell>
          <cell r="I65">
            <v>151.73911380952379</v>
          </cell>
        </row>
        <row r="66">
          <cell r="H66">
            <v>150</v>
          </cell>
          <cell r="I66">
            <v>259.54393214285716</v>
          </cell>
        </row>
        <row r="67">
          <cell r="H67">
            <v>200</v>
          </cell>
          <cell r="I67">
            <v>471.170086111111</v>
          </cell>
        </row>
        <row r="68">
          <cell r="H68">
            <v>250</v>
          </cell>
          <cell r="I68">
            <v>698.49107370370371</v>
          </cell>
        </row>
        <row r="69">
          <cell r="H69">
            <v>300</v>
          </cell>
          <cell r="I69">
            <v>880.49588611111119</v>
          </cell>
        </row>
        <row r="70">
          <cell r="H70">
            <v>350</v>
          </cell>
          <cell r="I70">
            <v>1162.7897535353534</v>
          </cell>
        </row>
        <row r="71">
          <cell r="H71">
            <v>400</v>
          </cell>
          <cell r="I71">
            <v>1443.7332072222221</v>
          </cell>
        </row>
        <row r="72">
          <cell r="H72">
            <v>500</v>
          </cell>
          <cell r="I72">
            <v>2100</v>
          </cell>
        </row>
        <row r="73">
          <cell r="H73">
            <v>600</v>
          </cell>
          <cell r="I73">
            <v>2691.5776999999998</v>
          </cell>
        </row>
      </sheetData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9"/>
  <sheetViews>
    <sheetView showGridLines="0" view="pageBreakPreview" topLeftCell="A33" zoomScaleSheetLayoutView="100" workbookViewId="0">
      <selection activeCell="E47" sqref="E47"/>
    </sheetView>
  </sheetViews>
  <sheetFormatPr defaultRowHeight="12.75" x14ac:dyDescent="0.2"/>
  <cols>
    <col min="1" max="1" width="4" style="9" customWidth="1"/>
    <col min="2" max="2" width="32" style="7" customWidth="1"/>
    <col min="3" max="3" width="9.140625" style="55"/>
    <col min="4" max="4" width="25.7109375" style="46" customWidth="1"/>
    <col min="5" max="5" width="9.85546875" style="7" customWidth="1"/>
    <col min="6" max="6" width="8.85546875" style="7" customWidth="1"/>
    <col min="7" max="8" width="8.7109375" style="7" customWidth="1"/>
    <col min="9" max="9" width="8.85546875" style="7" customWidth="1"/>
    <col min="10" max="11" width="8.7109375" style="7" customWidth="1"/>
    <col min="12" max="12" width="8.85546875" style="7" customWidth="1"/>
    <col min="13" max="14" width="9" style="7" customWidth="1"/>
    <col min="15" max="16" width="8.85546875" style="7" customWidth="1"/>
    <col min="17" max="17" width="10.85546875" style="7" customWidth="1"/>
    <col min="18" max="28" width="9.5703125" style="7" bestFit="1" customWidth="1"/>
    <col min="29" max="29" width="10.28515625" style="7" customWidth="1"/>
    <col min="30" max="30" width="10.5703125" style="7" customWidth="1"/>
    <col min="31" max="31" width="10.28515625" style="7" customWidth="1"/>
    <col min="32" max="32" width="10.7109375" style="7" customWidth="1"/>
    <col min="33" max="33" width="10.85546875" style="7" customWidth="1"/>
    <col min="34" max="34" width="9.140625" style="7"/>
    <col min="35" max="36" width="11.140625" style="7" customWidth="1"/>
    <col min="37" max="37" width="11.42578125" style="7" customWidth="1"/>
    <col min="38" max="39" width="9.140625" style="7"/>
    <col min="40" max="40" width="10.28515625" style="7" customWidth="1"/>
    <col min="41" max="57" width="9.140625" style="7"/>
    <col min="58" max="58" width="8.7109375" style="7" customWidth="1"/>
    <col min="59" max="59" width="9.140625" style="7" customWidth="1"/>
    <col min="60" max="61" width="8.85546875" style="7" customWidth="1"/>
    <col min="62" max="16384" width="9.140625" style="7"/>
  </cols>
  <sheetData>
    <row r="1" spans="1:61" s="61" customFormat="1" ht="25.5" x14ac:dyDescent="0.25">
      <c r="A1" s="113" t="s">
        <v>186</v>
      </c>
      <c r="B1" s="45" t="s">
        <v>0</v>
      </c>
      <c r="C1" s="177" t="s">
        <v>2</v>
      </c>
      <c r="D1" s="178"/>
      <c r="E1" s="59" t="s">
        <v>143</v>
      </c>
      <c r="F1" s="60" t="s">
        <v>87</v>
      </c>
      <c r="G1" s="60" t="s">
        <v>88</v>
      </c>
      <c r="H1" s="60" t="s">
        <v>89</v>
      </c>
      <c r="I1" s="60" t="s">
        <v>90</v>
      </c>
      <c r="J1" s="60" t="s">
        <v>91</v>
      </c>
      <c r="K1" s="60" t="s">
        <v>92</v>
      </c>
      <c r="L1" s="60" t="s">
        <v>93</v>
      </c>
      <c r="M1" s="60" t="s">
        <v>94</v>
      </c>
      <c r="N1" s="60" t="s">
        <v>95</v>
      </c>
      <c r="O1" s="60" t="s">
        <v>96</v>
      </c>
      <c r="P1" s="60" t="s">
        <v>97</v>
      </c>
      <c r="Q1" s="60" t="s">
        <v>98</v>
      </c>
      <c r="R1" s="60" t="s">
        <v>99</v>
      </c>
      <c r="S1" s="60" t="s">
        <v>100</v>
      </c>
      <c r="T1" s="60" t="s">
        <v>101</v>
      </c>
      <c r="U1" s="60" t="s">
        <v>102</v>
      </c>
      <c r="V1" s="60" t="s">
        <v>103</v>
      </c>
      <c r="W1" s="60" t="s">
        <v>104</v>
      </c>
      <c r="X1" s="60" t="s">
        <v>105</v>
      </c>
      <c r="Y1" s="60" t="s">
        <v>106</v>
      </c>
      <c r="Z1" s="60" t="s">
        <v>107</v>
      </c>
      <c r="AA1" s="60" t="s">
        <v>108</v>
      </c>
      <c r="AB1" s="60" t="s">
        <v>109</v>
      </c>
      <c r="AC1" s="60" t="s">
        <v>110</v>
      </c>
      <c r="AD1" s="60" t="s">
        <v>111</v>
      </c>
      <c r="AE1" s="60" t="s">
        <v>112</v>
      </c>
      <c r="AF1" s="60" t="s">
        <v>113</v>
      </c>
      <c r="AG1" s="60" t="s">
        <v>114</v>
      </c>
      <c r="AH1" s="60" t="s">
        <v>115</v>
      </c>
      <c r="AI1" s="60" t="s">
        <v>116</v>
      </c>
      <c r="AJ1" s="60" t="s">
        <v>117</v>
      </c>
      <c r="AK1" s="60" t="s">
        <v>118</v>
      </c>
      <c r="AL1" s="60" t="s">
        <v>119</v>
      </c>
      <c r="AM1" s="60" t="s">
        <v>120</v>
      </c>
      <c r="AN1" s="60" t="s">
        <v>121</v>
      </c>
      <c r="AO1" s="60" t="s">
        <v>122</v>
      </c>
      <c r="AP1" s="60" t="s">
        <v>123</v>
      </c>
      <c r="AQ1" s="60" t="s">
        <v>124</v>
      </c>
      <c r="AR1" s="60" t="s">
        <v>125</v>
      </c>
      <c r="AS1" s="60" t="s">
        <v>126</v>
      </c>
      <c r="AT1" s="60" t="s">
        <v>127</v>
      </c>
      <c r="AU1" s="60" t="s">
        <v>128</v>
      </c>
      <c r="AV1" s="60" t="s">
        <v>129</v>
      </c>
      <c r="AW1" s="60" t="s">
        <v>130</v>
      </c>
      <c r="AX1" s="60" t="s">
        <v>131</v>
      </c>
      <c r="AY1" s="60" t="s">
        <v>132</v>
      </c>
      <c r="AZ1" s="60" t="s">
        <v>133</v>
      </c>
      <c r="BA1" s="60" t="s">
        <v>134</v>
      </c>
      <c r="BB1" s="60" t="s">
        <v>135</v>
      </c>
      <c r="BC1" s="60" t="s">
        <v>136</v>
      </c>
      <c r="BD1" s="60" t="s">
        <v>137</v>
      </c>
      <c r="BE1" s="60" t="s">
        <v>138</v>
      </c>
      <c r="BF1" s="60" t="s">
        <v>139</v>
      </c>
      <c r="BG1" s="60" t="s">
        <v>140</v>
      </c>
      <c r="BH1" s="60" t="s">
        <v>141</v>
      </c>
      <c r="BI1" s="60" t="s">
        <v>142</v>
      </c>
    </row>
    <row r="2" spans="1:61" x14ac:dyDescent="0.2">
      <c r="A2" s="115">
        <v>1</v>
      </c>
      <c r="B2" s="1" t="s">
        <v>181</v>
      </c>
      <c r="C2" s="175" t="s">
        <v>75</v>
      </c>
      <c r="D2" s="176"/>
      <c r="E2" s="8">
        <f>[1]Planning!$F$256</f>
        <v>2420</v>
      </c>
      <c r="F2" s="8">
        <f>[2]Planning!$F$23</f>
        <v>87.43</v>
      </c>
      <c r="G2" s="8">
        <f>[2]Planning!$F$35</f>
        <v>184.5</v>
      </c>
      <c r="H2" s="8">
        <f>[2]Planning!$F$51</f>
        <v>327.56</v>
      </c>
      <c r="I2" s="8">
        <f>[2]Planning!$F$54</f>
        <v>340</v>
      </c>
      <c r="J2" s="8">
        <f>[2]Planning!$F$58</f>
        <v>370</v>
      </c>
      <c r="K2" s="8">
        <f>[2]Planning!$F$75</f>
        <v>510</v>
      </c>
      <c r="L2" s="8">
        <f>[2]Planning!$F$82</f>
        <v>570</v>
      </c>
      <c r="M2" s="8">
        <f>[2]Planning!$F$92</f>
        <v>654</v>
      </c>
      <c r="N2" s="8">
        <f>[2]Planning!$F$99</f>
        <v>710</v>
      </c>
      <c r="O2" s="8">
        <f>[2]Planning!$F$102</f>
        <v>730</v>
      </c>
      <c r="P2" s="8">
        <f>[2]Planning!$F$109</f>
        <v>780</v>
      </c>
      <c r="Q2" s="8">
        <f>[2]Planning!$F$112</f>
        <v>800</v>
      </c>
      <c r="R2" s="8">
        <f>[2]Planning!$F$117</f>
        <v>840</v>
      </c>
      <c r="S2" s="8">
        <f>[2]Planning!$F$178</f>
        <v>1380</v>
      </c>
      <c r="T2" s="8">
        <f>[2]Planning!$F$196</f>
        <v>1534.74</v>
      </c>
      <c r="U2" s="8">
        <f>[2]Planning!$F$226</f>
        <v>1758</v>
      </c>
      <c r="V2" s="8">
        <f>[2]Planning!$F$231</f>
        <v>1800</v>
      </c>
      <c r="W2" s="8">
        <f>[2]Planning!$F$274</f>
        <v>2150</v>
      </c>
      <c r="X2" s="8">
        <f>[2]Planning!$F$280</f>
        <v>2200</v>
      </c>
      <c r="Y2" s="8">
        <f>[2]Planning!$F$288</f>
        <v>2260</v>
      </c>
      <c r="Z2" s="8">
        <f>[2]Planning!$F$292</f>
        <v>2290</v>
      </c>
      <c r="AA2" s="8">
        <f>[2]Planning!$F$298</f>
        <v>2340</v>
      </c>
      <c r="AB2" s="8">
        <f>[2]Planning!$F$301</f>
        <v>2360</v>
      </c>
      <c r="AC2" s="8">
        <f>[2]Planning!$F$306</f>
        <v>2400</v>
      </c>
      <c r="AD2" s="8">
        <f>[2]Planning!$F$310</f>
        <v>2420</v>
      </c>
      <c r="AE2" s="8">
        <f>[2]Planning!$F$323</f>
        <v>2532</v>
      </c>
      <c r="AF2" s="8">
        <f>[2]Planning!$F$331</f>
        <v>2620</v>
      </c>
      <c r="AG2" s="8">
        <f>[2]Planning!$F$336</f>
        <v>2640</v>
      </c>
      <c r="AH2" s="8">
        <f>[2]Planning!$F$340</f>
        <v>2670</v>
      </c>
      <c r="AI2" s="8">
        <f>[2]Planning!$F$344</f>
        <v>2693</v>
      </c>
      <c r="AJ2" s="8">
        <f>[2]Planning!$F$347</f>
        <v>2710</v>
      </c>
      <c r="AK2" s="8">
        <f>[2]Planning!$F$376</f>
        <v>2960</v>
      </c>
      <c r="AL2" s="8">
        <f>[2]Planning!$F$397</f>
        <v>3138</v>
      </c>
      <c r="AM2" s="8">
        <f>[2]Planning!$F$405</f>
        <v>3210</v>
      </c>
      <c r="AN2" s="8">
        <f>[2]Planning!$F$414</f>
        <v>3280</v>
      </c>
      <c r="AO2" s="8">
        <f>[2]Planning!$F$423</f>
        <v>3350</v>
      </c>
      <c r="AP2" s="8">
        <f>[2]Planning!$F$428</f>
        <v>3390</v>
      </c>
      <c r="AQ2" s="8">
        <f>[2]Planning!$F$432</f>
        <v>3420</v>
      </c>
      <c r="AR2" s="8">
        <f>[2]Planning!$F$435</f>
        <v>3440</v>
      </c>
      <c r="AS2" s="8">
        <f>[2]Planning!$F$440</f>
        <v>3480</v>
      </c>
      <c r="AT2" s="8">
        <f>[2]Planning!$F$445</f>
        <v>3510</v>
      </c>
      <c r="AU2" s="8">
        <f>[2]Planning!$F$451</f>
        <v>3550</v>
      </c>
      <c r="AV2" s="8">
        <f>[2]Planning!$F$457</f>
        <v>3590</v>
      </c>
      <c r="AW2" s="8">
        <f>[2]Planning!$F$469</f>
        <v>3690</v>
      </c>
      <c r="AX2" s="8">
        <f>[2]Planning!$F$484</f>
        <v>3820</v>
      </c>
      <c r="AY2" s="8">
        <f>[2]Planning!$F$503</f>
        <v>3990</v>
      </c>
      <c r="AZ2" s="8">
        <f>[2]Planning!$F$506</f>
        <v>4010</v>
      </c>
      <c r="BA2" s="8">
        <f>[3]Planning!$F$23</f>
        <v>148</v>
      </c>
      <c r="BB2" s="8">
        <f>[3]Planning!$F$30</f>
        <v>225</v>
      </c>
      <c r="BC2" s="8">
        <f>[3]Planning!$F$33</f>
        <v>260</v>
      </c>
      <c r="BD2" s="8">
        <f>[3]Planning!$F$35</f>
        <v>280</v>
      </c>
      <c r="BE2" s="8">
        <f>[3]Planning!$F$38</f>
        <v>320</v>
      </c>
      <c r="BF2" s="8">
        <f>[3]Planning!$F$42</f>
        <v>380</v>
      </c>
      <c r="BG2" s="8">
        <f>[4]Planning!$F$17</f>
        <v>30</v>
      </c>
      <c r="BH2" s="8">
        <f>[4]Planning!$F$20</f>
        <v>50</v>
      </c>
      <c r="BI2" s="8">
        <f>[3]Planning!$F$42</f>
        <v>380</v>
      </c>
    </row>
    <row r="3" spans="1:61" ht="14.25" x14ac:dyDescent="0.2">
      <c r="A3" s="115"/>
      <c r="B3" s="1" t="s">
        <v>20</v>
      </c>
      <c r="C3" s="169" t="s">
        <v>12</v>
      </c>
      <c r="D3" s="170"/>
      <c r="E3" s="36">
        <f>[1]Planning!$M$256</f>
        <v>0.192</v>
      </c>
      <c r="F3" s="36">
        <f>[2]Planning!$M$23</f>
        <v>0.17399999999999999</v>
      </c>
      <c r="G3" s="36">
        <f>[2]Planning!$M$35</f>
        <v>0.17399999999999999</v>
      </c>
      <c r="H3" s="36">
        <f>[2]Planning!$M$51</f>
        <v>0.17399999999999999</v>
      </c>
      <c r="I3" s="36">
        <f>[2]Planning!$M$54</f>
        <v>0.17399999999999999</v>
      </c>
      <c r="J3" s="36">
        <f>[2]Planning!$M$58</f>
        <v>0.17399999999999999</v>
      </c>
      <c r="K3" s="36">
        <f>[2]Planning!$M$75</f>
        <v>0.17399999999999999</v>
      </c>
      <c r="L3" s="36">
        <f>[2]Planning!$M$82</f>
        <v>0.17399999999999999</v>
      </c>
      <c r="M3" s="36">
        <f>[2]Planning!$M$92</f>
        <v>0.17599999999999999</v>
      </c>
      <c r="N3" s="36">
        <f>[2]Planning!$M$99</f>
        <v>0.17399999999999999</v>
      </c>
      <c r="O3" s="36">
        <f>[2]Planning!$M$102</f>
        <v>0.17399999999999999</v>
      </c>
      <c r="P3" s="36">
        <f>[2]Planning!$M$109</f>
        <v>0.17399999999999999</v>
      </c>
      <c r="Q3" s="36">
        <f>[2]Planning!$M$112</f>
        <v>0.17399999999999999</v>
      </c>
      <c r="R3" s="36">
        <f>[2]Planning!$M$117</f>
        <v>0.17399999999999999</v>
      </c>
      <c r="S3" s="36">
        <f>[2]Planning!$M$178</f>
        <v>0.17399999999999999</v>
      </c>
      <c r="T3" s="36">
        <f>[2]Planning!$M$196</f>
        <v>0.17399999999999999</v>
      </c>
      <c r="U3" s="36">
        <f>[2]Planning!$M$226</f>
        <v>0.17399999999999999</v>
      </c>
      <c r="V3" s="36">
        <f>[2]Planning!$M$231</f>
        <v>0.17399999999999999</v>
      </c>
      <c r="W3" s="36">
        <f>[2]Planning!$M$274</f>
        <v>0.17399999999999999</v>
      </c>
      <c r="X3" s="36">
        <f>[2]Planning!$M$280</f>
        <v>0.17399999999999999</v>
      </c>
      <c r="Y3" s="36">
        <f>[2]Planning!$M$288</f>
        <v>0.17399999999999999</v>
      </c>
      <c r="Z3" s="36">
        <f>[2]Planning!$M$292</f>
        <v>0.17399999999999999</v>
      </c>
      <c r="AA3" s="36">
        <f>[2]Planning!$M$298</f>
        <v>0.17399999999999999</v>
      </c>
      <c r="AB3" s="36">
        <f>[2]Planning!$M$301</f>
        <v>0.17399999999999999</v>
      </c>
      <c r="AC3" s="36">
        <f>[2]Planning!$M$306</f>
        <v>0.17399999999999999</v>
      </c>
      <c r="AD3" s="36">
        <f>[2]Planning!$M$310</f>
        <v>0.17399999999999999</v>
      </c>
      <c r="AE3" s="36">
        <f>[2]Planning!$M$323</f>
        <v>0.17399999999999999</v>
      </c>
      <c r="AF3" s="36">
        <f>[2]Planning!$M$331</f>
        <v>0.17399999999999999</v>
      </c>
      <c r="AG3" s="36">
        <f>[2]Planning!$M$336</f>
        <v>0.17399999999999999</v>
      </c>
      <c r="AH3" s="36">
        <f>[2]Planning!$M$340</f>
        <v>0.17399999999999999</v>
      </c>
      <c r="AI3" s="36">
        <f>[2]Planning!$M$344</f>
        <v>0.17399999999999999</v>
      </c>
      <c r="AJ3" s="36">
        <f>[2]Planning!$M$347</f>
        <v>0.17399999999999999</v>
      </c>
      <c r="AK3" s="36">
        <f>[2]Planning!$M$376</f>
        <v>0.17399999999999999</v>
      </c>
      <c r="AL3" s="36">
        <f>[2]Planning!$M$397</f>
        <v>0.17599999999999999</v>
      </c>
      <c r="AM3" s="36">
        <f>[2]Planning!$M$405</f>
        <v>0.17399999999999999</v>
      </c>
      <c r="AN3" s="36">
        <f>[2]Planning!$M$414</f>
        <v>0.17399999999999999</v>
      </c>
      <c r="AO3" s="36">
        <f>[2]Planning!$M$423</f>
        <v>0.17399999999999999</v>
      </c>
      <c r="AP3" s="36">
        <f>[2]Planning!$M$428</f>
        <v>0.17399999999999999</v>
      </c>
      <c r="AQ3" s="36">
        <f>[2]Planning!$M$432</f>
        <v>0.17399999999999999</v>
      </c>
      <c r="AR3" s="36">
        <f>[2]Planning!$M$435</f>
        <v>0.17399999999999999</v>
      </c>
      <c r="AS3" s="36">
        <f>[2]Planning!$M$440</f>
        <v>0.17399999999999999</v>
      </c>
      <c r="AT3" s="36">
        <f>[2]Planning!$M$445</f>
        <v>0.17399999999999999</v>
      </c>
      <c r="AU3" s="36">
        <f>[2]Planning!$M$451</f>
        <v>0.17399999999999999</v>
      </c>
      <c r="AV3" s="36">
        <f>[2]Planning!$M$457</f>
        <v>0.17399999999999999</v>
      </c>
      <c r="AW3" s="36">
        <f>[2]Planning!$M$469</f>
        <v>0.17399999999999999</v>
      </c>
      <c r="AX3" s="36">
        <f>[2]Planning!$M$484</f>
        <v>0.17399999999999999</v>
      </c>
      <c r="AY3" s="36">
        <f>[2]Planning!$M$503</f>
        <v>0.17399999999999999</v>
      </c>
      <c r="AZ3" s="36">
        <f>[2]Planning!$M$506</f>
        <v>0.17399999999999999</v>
      </c>
      <c r="BA3" s="114">
        <f>[3]Planning!$M$23</f>
        <v>1.6E-2</v>
      </c>
      <c r="BB3" s="114">
        <f>[3]Planning!$M$30</f>
        <v>1.6E-2</v>
      </c>
      <c r="BC3" s="114">
        <f>[3]Planning!$M$33</f>
        <v>1.6E-2</v>
      </c>
      <c r="BD3" s="114">
        <f>[3]Planning!$M$35</f>
        <v>1.6E-2</v>
      </c>
      <c r="BE3" s="114">
        <f>[3]Planning!$M$38</f>
        <v>1.6E-2</v>
      </c>
      <c r="BF3" s="114">
        <f>[3]Planning!$M$42</f>
        <v>1.6E-2</v>
      </c>
      <c r="BG3" s="114">
        <f>[4]Planning!$M$17</f>
        <v>1.4999999999999999E-2</v>
      </c>
      <c r="BH3" s="114">
        <f>[4]Planning!$M$20</f>
        <v>1.4999999999999999E-2</v>
      </c>
      <c r="BI3" s="114">
        <f>[3]Planning!$M$42</f>
        <v>1.6E-2</v>
      </c>
    </row>
    <row r="4" spans="1:61" x14ac:dyDescent="0.2">
      <c r="A4" s="115"/>
      <c r="B4" s="1" t="s">
        <v>21</v>
      </c>
      <c r="C4" s="167" t="s">
        <v>48</v>
      </c>
      <c r="D4" s="170"/>
      <c r="E4" s="10">
        <f>[1]Planning!$AB$256</f>
        <v>2381.0339999999496</v>
      </c>
      <c r="F4" s="10">
        <f>[2]Planning!$AB$23</f>
        <v>2379.012569999998</v>
      </c>
      <c r="G4" s="10">
        <f>[2]Planning!$AB$35</f>
        <v>2373.5354999999981</v>
      </c>
      <c r="H4" s="10">
        <f>[2]Planning!$AB$51</f>
        <v>2360.6224399999969</v>
      </c>
      <c r="I4" s="10">
        <f>[2]Planning!$AB$54</f>
        <v>2359.6099999999974</v>
      </c>
      <c r="J4" s="10">
        <f>[2]Planning!$AB$58</f>
        <v>2358.3799999999969</v>
      </c>
      <c r="K4" s="10">
        <f>[2]Planning!$AB$75</f>
        <v>2347.6449999999959</v>
      </c>
      <c r="L4" s="10">
        <f>[2]Planning!$AB$82</f>
        <v>2342.8849999999957</v>
      </c>
      <c r="M4" s="10">
        <f>[2]Planning!$AB$92</f>
        <v>2334.2809999999972</v>
      </c>
      <c r="N4" s="10">
        <f>[2]Planning!$AB$99</f>
        <v>2330.0509999999977</v>
      </c>
      <c r="O4" s="10">
        <f>[2]Planning!$AB$102</f>
        <v>2329.0309999999972</v>
      </c>
      <c r="P4" s="10">
        <f>[2]Planning!$AB$109</f>
        <v>2327.9809999999961</v>
      </c>
      <c r="Q4" s="10">
        <f>[2]Planning!$AB$112</f>
        <v>2326.7609999999959</v>
      </c>
      <c r="R4" s="10">
        <f>[2]Planning!$AB$117</f>
        <v>2325.720999999995</v>
      </c>
      <c r="S4" s="10">
        <f>[2]Planning!$AB$178</f>
        <v>2324.1809999999837</v>
      </c>
      <c r="T4" s="10">
        <f>[2]Planning!$AB$196</f>
        <v>2322.8262599999812</v>
      </c>
      <c r="U4" s="10">
        <f>[2]Planning!$AB$226</f>
        <v>2309.5829999999796</v>
      </c>
      <c r="V4" s="10">
        <f>[2]Planning!$AB$231</f>
        <v>2308.5409999999788</v>
      </c>
      <c r="W4" s="10">
        <f>[2]Planning!$AB$274</f>
        <v>2296.358999999974</v>
      </c>
      <c r="X4" s="10">
        <f>[2]Planning!$AB$280</f>
        <v>2295.1089999999731</v>
      </c>
      <c r="Y4" s="10">
        <f>[2]Planning!$AB$288</f>
        <v>2294.0489999999718</v>
      </c>
      <c r="Z4" s="10">
        <f>[2]Planning!$AB$292</f>
        <v>2293.0189999999711</v>
      </c>
      <c r="AA4" s="10">
        <f>[2]Planning!$AB$298</f>
        <v>2291.7689999999702</v>
      </c>
      <c r="AB4" s="10">
        <f>[2]Planning!$AB$301</f>
        <v>2290.54899999997</v>
      </c>
      <c r="AC4" s="10">
        <f>[2]Planning!$AB$306</f>
        <v>2289.3089999999693</v>
      </c>
      <c r="AD4" s="10">
        <f>[2]Planning!$AB$310</f>
        <v>2287.088999999969</v>
      </c>
      <c r="AE4" s="10">
        <f>[2]Planning!$AB$323</f>
        <v>2285.7769999999678</v>
      </c>
      <c r="AF4" s="10">
        <f>[2]Planning!$AB$331</f>
        <v>2283.3189999999668</v>
      </c>
      <c r="AG4" s="10">
        <f>[2]Planning!$AB$336</f>
        <v>2282.0989999999665</v>
      </c>
      <c r="AH4" s="10">
        <f>[2]Planning!$AB$340</f>
        <v>2280.868999999966</v>
      </c>
      <c r="AI4" s="10">
        <f>[2]Planning!$AB$344</f>
        <v>2279.8459999999654</v>
      </c>
      <c r="AJ4" s="10">
        <f>[2]Planning!$AB$347</f>
        <v>2278.6289999999653</v>
      </c>
      <c r="AK4" s="10">
        <f>[2]Planning!$AB$376</f>
        <v>2277.3789999999599</v>
      </c>
      <c r="AL4" s="10">
        <f>[2]Planning!$AB$397</f>
        <v>2276.2009999999564</v>
      </c>
      <c r="AM4" s="10">
        <f>[2]Planning!$AB$405</f>
        <v>2275.1289999999549</v>
      </c>
      <c r="AN4" s="10">
        <f>[2]Planning!$AB$414</f>
        <v>2273.858999999954</v>
      </c>
      <c r="AO4" s="10">
        <f>[2]Planning!$AB$423</f>
        <v>2272.5889999999526</v>
      </c>
      <c r="AP4" s="10">
        <f>[2]Planning!$AB$428</f>
        <v>2271.5489999999518</v>
      </c>
      <c r="AQ4" s="10">
        <f>[2]Planning!$AB$432</f>
        <v>2270.5189999999511</v>
      </c>
      <c r="AR4" s="10">
        <f>[2]Planning!$AB$435</f>
        <v>2269.4989999999507</v>
      </c>
      <c r="AS4" s="10">
        <f>[2]Planning!$AB$440</f>
        <v>2268.4589999999498</v>
      </c>
      <c r="AT4" s="10">
        <f>[2]Planning!$AB$445</f>
        <v>2267.4289999999492</v>
      </c>
      <c r="AU4" s="10">
        <f>[2]Planning!$AB$451</f>
        <v>2266.3889999999487</v>
      </c>
      <c r="AV4" s="10">
        <f>[2]Planning!$AB$457</f>
        <v>2265.3489999999483</v>
      </c>
      <c r="AW4" s="10">
        <f>[2]Planning!$AB$469</f>
        <v>2264.2489999999466</v>
      </c>
      <c r="AX4" s="10">
        <f>[2]Planning!$AB$484</f>
        <v>2254.4189999999448</v>
      </c>
      <c r="AY4" s="10">
        <f>[2]Planning!$AB$503</f>
        <v>2248.4609999999429</v>
      </c>
      <c r="AZ4" s="10">
        <f>[2]Planning!$AB$506</f>
        <v>2247.2409999999427</v>
      </c>
      <c r="BA4" s="10">
        <f>[3]Planning!$AB$23</f>
        <v>2361.2230000000013</v>
      </c>
      <c r="BB4" s="10">
        <f>[3]Planning!$AB$30</f>
        <v>2352.0795000000003</v>
      </c>
      <c r="BC4" s="10">
        <f>[3]Planning!$AB$33</f>
        <v>2350.8270000000002</v>
      </c>
      <c r="BD4" s="10">
        <f>[3]Planning!$AB$35</f>
        <v>2349.797</v>
      </c>
      <c r="BE4" s="10">
        <f>[3]Planning!$AB$38</f>
        <v>2348.5369999999998</v>
      </c>
      <c r="BF4" s="10">
        <f>[3]Planning!$AB$42</f>
        <v>2347.2469999999994</v>
      </c>
      <c r="BG4" s="10">
        <f>[4]Planning!$AB$17</f>
        <v>2271.7000000000003</v>
      </c>
      <c r="BH4" s="10">
        <f>[4]Planning!$AB$20</f>
        <v>2270.5000000000005</v>
      </c>
      <c r="BI4" s="10">
        <f>[3]Planning!$AB$42</f>
        <v>2347.2469999999994</v>
      </c>
    </row>
    <row r="5" spans="1:61" x14ac:dyDescent="0.2">
      <c r="A5" s="115"/>
      <c r="B5" s="1" t="s">
        <v>22</v>
      </c>
      <c r="C5" s="167" t="s">
        <v>49</v>
      </c>
      <c r="D5" s="170"/>
      <c r="E5" s="10">
        <f>[1]Planning!$AB$257</f>
        <v>2380.0339999999496</v>
      </c>
      <c r="F5" s="10">
        <f>[2]Planning!$AB$24</f>
        <v>2378.012569999998</v>
      </c>
      <c r="G5" s="10">
        <f>[2]Planning!$AB$36</f>
        <v>2372.3349999999982</v>
      </c>
      <c r="H5" s="10">
        <f>[2]Planning!$AB$52</f>
        <v>2359.6219999999971</v>
      </c>
      <c r="I5" s="10">
        <f>[2]Planning!$AB$55</f>
        <v>2358.4099999999976</v>
      </c>
      <c r="J5" s="10">
        <f>[2]Planning!$AB$59</f>
        <v>2357.3799999999969</v>
      </c>
      <c r="K5" s="10">
        <f>[2]Planning!$AB$76</f>
        <v>2346.6449999999959</v>
      </c>
      <c r="L5" s="10">
        <f>[2]Planning!$AB$83</f>
        <v>2341.8849999999957</v>
      </c>
      <c r="M5" s="10">
        <f>[2]Planning!$AB$93</f>
        <v>2333.2809999999972</v>
      </c>
      <c r="N5" s="10">
        <f>[2]Planning!$AB$100</f>
        <v>2329.0509999999977</v>
      </c>
      <c r="O5" s="10">
        <f>[2]Planning!$AB$103</f>
        <v>2328.0309999999972</v>
      </c>
      <c r="P5" s="10">
        <f>[2]Planning!$AB$110</f>
        <v>2326.7809999999963</v>
      </c>
      <c r="Q5" s="10">
        <f>[2]Planning!$AB$113</f>
        <v>2325.7609999999959</v>
      </c>
      <c r="R5" s="10">
        <f>[2]Planning!$AB$118</f>
        <v>2324.720999999995</v>
      </c>
      <c r="S5" s="10">
        <f>[2]Planning!$AB$179</f>
        <v>2322.9809999999839</v>
      </c>
      <c r="T5" s="10">
        <f>[2]Planning!$AB$197</f>
        <v>2321.8262599999812</v>
      </c>
      <c r="U5" s="10">
        <f>[2]Planning!$AB$227</f>
        <v>2308.5829999999796</v>
      </c>
      <c r="V5" s="10">
        <f>[2]Planning!$AB$232</f>
        <v>2307.340999999979</v>
      </c>
      <c r="W5" s="10">
        <f>[2]Planning!$AB$275</f>
        <v>2295.1589999999742</v>
      </c>
      <c r="X5" s="10">
        <f>[2]Planning!$AB$281</f>
        <v>2294.1089999999731</v>
      </c>
      <c r="Y5" s="10">
        <f>[2]Planning!$AB$289</f>
        <v>2293.0489999999718</v>
      </c>
      <c r="Z5" s="10">
        <f>[2]Planning!$AB$293</f>
        <v>2291.8189999999713</v>
      </c>
      <c r="AA5" s="10">
        <f>[2]Planning!$AB$299</f>
        <v>2290.5689999999704</v>
      </c>
      <c r="AB5" s="10">
        <f>[2]Planning!$AB$302</f>
        <v>2289.3489999999701</v>
      </c>
      <c r="AC5" s="10">
        <f>[2]Planning!$AB$307</f>
        <v>2288.1089999999695</v>
      </c>
      <c r="AD5" s="10">
        <f>[2]Planning!$AB$311</f>
        <v>2287.0789999999688</v>
      </c>
      <c r="AE5" s="10">
        <f>[2]Planning!$AB$324</f>
        <v>2285.7689999999679</v>
      </c>
      <c r="AF5" s="10">
        <f>[2]Planning!$AB$332</f>
        <v>2282.1189999999669</v>
      </c>
      <c r="AG5" s="10">
        <f>[2]Planning!$AB$337</f>
        <v>2280.8989999999667</v>
      </c>
      <c r="AH5" s="10">
        <f>[2]Planning!$AB$341</f>
        <v>2279.868999999966</v>
      </c>
      <c r="AI5" s="10">
        <f>[2]Planning!$AB$345</f>
        <v>2278.6459999999656</v>
      </c>
      <c r="AJ5" s="10">
        <f>[2]Planning!$AB$348</f>
        <v>2277.6289999999653</v>
      </c>
      <c r="AK5" s="10">
        <f>[2]Planning!$AB$377</f>
        <v>2276.3789999999599</v>
      </c>
      <c r="AL5" s="10">
        <f>[2]Planning!$AB$398</f>
        <v>2275.2009999999564</v>
      </c>
      <c r="AM5" s="10">
        <f>[2]Planning!$AB$406</f>
        <v>2273.9289999999551</v>
      </c>
      <c r="AN5" s="10">
        <f>[2]Planning!$AB$415</f>
        <v>2272.6589999999542</v>
      </c>
      <c r="AO5" s="10">
        <f>[2]Planning!$AB$424</f>
        <v>2271.5889999999526</v>
      </c>
      <c r="AP5" s="10">
        <f>[2]Planning!$AB$429</f>
        <v>2270.5489999999518</v>
      </c>
      <c r="AQ5" s="10">
        <f>[2]Planning!$AB$433</f>
        <v>2269.5189999999511</v>
      </c>
      <c r="AR5" s="10">
        <f>[2]Planning!$AB$436</f>
        <v>2268.4989999999507</v>
      </c>
      <c r="AS5" s="10">
        <f>[2]Planning!$AB$441</f>
        <v>2267.4589999999498</v>
      </c>
      <c r="AT5" s="10">
        <f>[2]Planning!$AB$446</f>
        <v>2266.4289999999492</v>
      </c>
      <c r="AU5" s="10">
        <f>[2]Planning!$AB$452</f>
        <v>2265.3889999999487</v>
      </c>
      <c r="AV5" s="10">
        <f>[2]Planning!$AB$458</f>
        <v>2264.3489999999483</v>
      </c>
      <c r="AW5" s="10">
        <f>[2]Planning!$AB$470</f>
        <v>2263.2489999999466</v>
      </c>
      <c r="AX5" s="10">
        <f>[2]Planning!$AB$485</f>
        <v>2253.218999999945</v>
      </c>
      <c r="AY5" s="10">
        <f>[2]Planning!$AB$504</f>
        <v>2247.2609999999431</v>
      </c>
      <c r="AZ5" s="10">
        <f>[2]Planning!$AB$507</f>
        <v>2246.0409999999429</v>
      </c>
      <c r="BA5" s="10">
        <f>[3]Planning!$AB$24</f>
        <v>2360.2230000000013</v>
      </c>
      <c r="BB5" s="10">
        <f>[3]Planning!$AB$31</f>
        <v>2350.8795000000005</v>
      </c>
      <c r="BC5" s="10">
        <f>[3]Planning!$AB$34</f>
        <v>2349.8270000000002</v>
      </c>
      <c r="BD5" s="10">
        <f>[3]Planning!$AB$36</f>
        <v>2348.5970000000002</v>
      </c>
      <c r="BE5" s="10">
        <f>[3]Planning!$AB$39</f>
        <v>2347.337</v>
      </c>
      <c r="BF5" s="10">
        <f>[3]Planning!$AB$43</f>
        <v>2346.0469999999996</v>
      </c>
      <c r="BG5" s="10">
        <f>[4]Planning!$AB$18</f>
        <v>2270.7000000000003</v>
      </c>
      <c r="BH5" s="10">
        <f>[4]Planning!$AB$21</f>
        <v>2269.5000000000005</v>
      </c>
      <c r="BI5" s="10">
        <f>[3]Planning!$AB$43</f>
        <v>2346.0469999999996</v>
      </c>
    </row>
    <row r="6" spans="1:61" x14ac:dyDescent="0.2">
      <c r="A6" s="115"/>
      <c r="B6" s="1" t="s">
        <v>23</v>
      </c>
      <c r="C6" s="169" t="s">
        <v>57</v>
      </c>
      <c r="D6" s="170"/>
      <c r="E6" s="10">
        <f>[1]Planning!$AD$256</f>
        <v>2381.4589999999498</v>
      </c>
      <c r="F6" s="10">
        <f>[2]Planning!$AD$23</f>
        <v>2379.3925699999982</v>
      </c>
      <c r="G6" s="10">
        <f>[2]Planning!$AD$35</f>
        <v>2373.9154999999982</v>
      </c>
      <c r="H6" s="10">
        <f>[2]Planning!$AD$51</f>
        <v>2361.002439999997</v>
      </c>
      <c r="I6" s="10">
        <f>[2]Planning!$AD$54</f>
        <v>2359.9899999999975</v>
      </c>
      <c r="J6" s="10">
        <f>[2]Planning!$AD$58</f>
        <v>2358.759999999997</v>
      </c>
      <c r="K6" s="10">
        <f>[2]Planning!$AD$75</f>
        <v>2348.024999999996</v>
      </c>
      <c r="L6" s="10">
        <f>[2]Planning!$AD$82</f>
        <v>2343.2649999999958</v>
      </c>
      <c r="M6" s="10">
        <f>[2]Planning!$AD$92</f>
        <v>2334.6609999999973</v>
      </c>
      <c r="N6" s="10">
        <f>[2]Planning!$AD$99</f>
        <v>2330.4309999999978</v>
      </c>
      <c r="O6" s="10">
        <f>[2]Planning!$AD$102</f>
        <v>2329.4109999999973</v>
      </c>
      <c r="P6" s="10">
        <f>[2]Planning!$AD$109</f>
        <v>2328.3609999999962</v>
      </c>
      <c r="Q6" s="10">
        <f>[2]Planning!$AD$112</f>
        <v>2327.140999999996</v>
      </c>
      <c r="R6" s="10">
        <f>[2]Planning!$AD$117</f>
        <v>2326.1009999999951</v>
      </c>
      <c r="S6" s="10">
        <f>[2]Planning!$AD$178</f>
        <v>2324.5609999999838</v>
      </c>
      <c r="T6" s="10">
        <f>[2]Planning!$AD$196</f>
        <v>2323.2062599999813</v>
      </c>
      <c r="U6" s="10">
        <f>[2]Planning!$AD$226</f>
        <v>2309.9629999999797</v>
      </c>
      <c r="V6" s="10">
        <f>[2]Planning!$AD$231</f>
        <v>2308.9209999999789</v>
      </c>
      <c r="W6" s="10">
        <f>[2]Planning!$AD$274</f>
        <v>2296.7389999999741</v>
      </c>
      <c r="X6" s="10">
        <f>[2]Planning!$AD$280</f>
        <v>2295.4889999999732</v>
      </c>
      <c r="Y6" s="10">
        <f>[2]Planning!$AD$288</f>
        <v>2294.4289999999719</v>
      </c>
      <c r="Z6" s="10">
        <f>[2]Planning!$AD$292</f>
        <v>2293.3989999999712</v>
      </c>
      <c r="AA6" s="10">
        <f>[2]Planning!$AD$298</f>
        <v>2292.1489999999703</v>
      </c>
      <c r="AB6" s="10">
        <f>[2]Planning!$AD$301</f>
        <v>2290.9289999999701</v>
      </c>
      <c r="AC6" s="10">
        <f>[2]Planning!$AD$306</f>
        <v>2289.6889999999694</v>
      </c>
      <c r="AD6" s="10">
        <f>[2]Planning!$AD$310</f>
        <v>2287.4689999999691</v>
      </c>
      <c r="AE6" s="10">
        <f>[2]Planning!$AD$323</f>
        <v>2286.1569999999679</v>
      </c>
      <c r="AF6" s="10">
        <f>[2]Planning!$AD$331</f>
        <v>2283.6989999999669</v>
      </c>
      <c r="AG6" s="10">
        <f>[2]Planning!$AD$336</f>
        <v>2282.4789999999666</v>
      </c>
      <c r="AH6" s="10">
        <f>[2]Planning!$AD$340</f>
        <v>2281.2489999999661</v>
      </c>
      <c r="AI6" s="10">
        <f>[2]Planning!$AD$344</f>
        <v>2280.2259999999656</v>
      </c>
      <c r="AJ6" s="10">
        <f>[2]Planning!$AD$347</f>
        <v>2279.0089999999655</v>
      </c>
      <c r="AK6" s="10">
        <f>[2]Planning!$AD$376</f>
        <v>2277.75899999996</v>
      </c>
      <c r="AL6" s="10">
        <f>[2]Planning!$AD$397</f>
        <v>2276.5809999999565</v>
      </c>
      <c r="AM6" s="10">
        <f>[2]Planning!$AD$405</f>
        <v>2275.508999999955</v>
      </c>
      <c r="AN6" s="10">
        <f>[2]Planning!$AD$414</f>
        <v>2274.2389999999541</v>
      </c>
      <c r="AO6" s="10">
        <f>[2]Planning!$AD$423</f>
        <v>2272.9689999999528</v>
      </c>
      <c r="AP6" s="10">
        <f>[2]Planning!$AD$428</f>
        <v>2271.9289999999519</v>
      </c>
      <c r="AQ6" s="10">
        <f>[2]Planning!$AD$432</f>
        <v>2270.8989999999512</v>
      </c>
      <c r="AR6" s="10">
        <f>[2]Planning!$AD$435</f>
        <v>2269.8789999999508</v>
      </c>
      <c r="AS6" s="10">
        <f>[2]Planning!$AD$440</f>
        <v>2268.8389999999499</v>
      </c>
      <c r="AT6" s="10">
        <f>[2]Planning!$AD$445</f>
        <v>2267.8089999999493</v>
      </c>
      <c r="AU6" s="10">
        <f>[2]Planning!$AD$451</f>
        <v>2266.7689999999488</v>
      </c>
      <c r="AV6" s="10">
        <f>[2]Planning!$AD$457</f>
        <v>2265.7289999999484</v>
      </c>
      <c r="AW6" s="10">
        <f>[2]Planning!$AD$469</f>
        <v>2264.6289999999467</v>
      </c>
      <c r="AX6" s="10">
        <f>[2]Planning!$AD$484</f>
        <v>2254.798999999945</v>
      </c>
      <c r="AY6" s="10">
        <f>[2]Planning!$AD$503</f>
        <v>2248.8409999999431</v>
      </c>
      <c r="AZ6" s="10">
        <f>[2]Planning!$AD$506</f>
        <v>2247.6209999999428</v>
      </c>
      <c r="BA6" s="10">
        <f>[3]Planning!$AD$23</f>
        <v>2361.3530000000014</v>
      </c>
      <c r="BB6" s="10">
        <f>[3]Planning!$AD$30</f>
        <v>2352.2095000000004</v>
      </c>
      <c r="BC6" s="10">
        <f>[3]Planning!$AD$33</f>
        <v>2350.9570000000003</v>
      </c>
      <c r="BD6" s="10">
        <f>[3]Planning!$AD$35</f>
        <v>2349.9270000000001</v>
      </c>
      <c r="BE6" s="10">
        <f>[3]Planning!$AD$38</f>
        <v>2348.6669999999999</v>
      </c>
      <c r="BF6" s="10">
        <f>[3]Planning!$AD$42</f>
        <v>2347.3769999999995</v>
      </c>
      <c r="BG6" s="10">
        <f>[4]Planning!$AD$17</f>
        <v>2271.7800000000002</v>
      </c>
      <c r="BH6" s="10">
        <f>[4]Planning!$AD$20</f>
        <v>2270.5800000000004</v>
      </c>
      <c r="BI6" s="10">
        <f>[3]Planning!$AD$42</f>
        <v>2347.3769999999995</v>
      </c>
    </row>
    <row r="7" spans="1:61" x14ac:dyDescent="0.2">
      <c r="A7" s="115"/>
      <c r="B7" s="1" t="s">
        <v>24</v>
      </c>
      <c r="C7" s="169" t="s">
        <v>58</v>
      </c>
      <c r="D7" s="170"/>
      <c r="E7" s="10">
        <f>[1]Planning!$AD$257</f>
        <v>2380.4589999999498</v>
      </c>
      <c r="F7" s="10">
        <f>[2]Planning!$AD$24</f>
        <v>2378.3925699999982</v>
      </c>
      <c r="G7" s="10">
        <f>[2]Planning!$AD$36</f>
        <v>2372.7149999999983</v>
      </c>
      <c r="H7" s="10">
        <f>[2]Planning!$AD$52</f>
        <v>2360.0019999999972</v>
      </c>
      <c r="I7" s="10">
        <f>[2]Planning!$AD$55</f>
        <v>2358.7899999999977</v>
      </c>
      <c r="J7" s="10">
        <f>[2]Planning!$AD$59</f>
        <v>2357.759999999997</v>
      </c>
      <c r="K7" s="10">
        <f>[2]Planning!$AD$76</f>
        <v>2347.024999999996</v>
      </c>
      <c r="L7" s="10">
        <f>[2]Planning!$AD$83</f>
        <v>2342.2649999999958</v>
      </c>
      <c r="M7" s="10">
        <f>[2]Planning!$AD$93</f>
        <v>2333.6609999999973</v>
      </c>
      <c r="N7" s="10">
        <f>[2]Planning!$AD$100</f>
        <v>2329.4309999999978</v>
      </c>
      <c r="O7" s="10">
        <f>[2]Planning!$AD$103</f>
        <v>2328.4109999999973</v>
      </c>
      <c r="P7" s="10">
        <f>[2]Planning!$AD$110</f>
        <v>2327.1609999999964</v>
      </c>
      <c r="Q7" s="10">
        <f>[2]Planning!$AD$113</f>
        <v>2326.140999999996</v>
      </c>
      <c r="R7" s="10">
        <f>[2]Planning!$AD$118</f>
        <v>2325.1009999999951</v>
      </c>
      <c r="S7" s="10">
        <f>[2]Planning!$AD$179</f>
        <v>2323.360999999984</v>
      </c>
      <c r="T7" s="10">
        <f>[2]Planning!$AD$197</f>
        <v>2322.2062599999813</v>
      </c>
      <c r="U7" s="10">
        <f>[2]Planning!$AD$227</f>
        <v>2308.9629999999797</v>
      </c>
      <c r="V7" s="10">
        <f>[2]Planning!$AD$232</f>
        <v>2307.7209999999791</v>
      </c>
      <c r="W7" s="10">
        <f>[2]Planning!$AD$275</f>
        <v>2295.5389999999743</v>
      </c>
      <c r="X7" s="10">
        <f>[2]Planning!$AD$281</f>
        <v>2294.4889999999732</v>
      </c>
      <c r="Y7" s="10">
        <f>[2]Planning!$AD$289</f>
        <v>2293.4289999999719</v>
      </c>
      <c r="Z7" s="10">
        <f>[2]Planning!$AD$293</f>
        <v>2292.1989999999714</v>
      </c>
      <c r="AA7" s="10">
        <f>[2]Planning!$AD$299</f>
        <v>2290.9489999999705</v>
      </c>
      <c r="AB7" s="10">
        <f>[2]Planning!$AD$302</f>
        <v>2289.7289999999703</v>
      </c>
      <c r="AC7" s="10">
        <f>[2]Planning!$AD$307</f>
        <v>2288.4889999999696</v>
      </c>
      <c r="AD7" s="10">
        <f>[2]Planning!$AD$311</f>
        <v>2287.4589999999689</v>
      </c>
      <c r="AE7" s="10">
        <f>[2]Planning!$AD$324</f>
        <v>2286.1489999999681</v>
      </c>
      <c r="AF7" s="10">
        <f>[2]Planning!$AD$332</f>
        <v>2282.4989999999671</v>
      </c>
      <c r="AG7" s="10">
        <f>[2]Planning!$AD$337</f>
        <v>2281.2789999999668</v>
      </c>
      <c r="AH7" s="10">
        <f>[2]Planning!$AD$341</f>
        <v>2280.2489999999661</v>
      </c>
      <c r="AI7" s="10">
        <f>[2]Planning!$AD$345</f>
        <v>2279.0259999999657</v>
      </c>
      <c r="AJ7" s="10">
        <f>[2]Planning!$AD$348</f>
        <v>2278.0089999999655</v>
      </c>
      <c r="AK7" s="10">
        <f>[2]Planning!$AD$377</f>
        <v>2276.75899999996</v>
      </c>
      <c r="AL7" s="10">
        <f>[2]Planning!$AD$398</f>
        <v>2275.5809999999565</v>
      </c>
      <c r="AM7" s="10">
        <f>[2]Planning!$AD$406</f>
        <v>2274.3089999999552</v>
      </c>
      <c r="AN7" s="10">
        <f>[2]Planning!$AD$415</f>
        <v>2273.0389999999543</v>
      </c>
      <c r="AO7" s="10">
        <f>[2]Planning!$AD$424</f>
        <v>2271.9689999999528</v>
      </c>
      <c r="AP7" s="10">
        <f>[2]Planning!$AD$429</f>
        <v>2270.9289999999519</v>
      </c>
      <c r="AQ7" s="10">
        <f>[2]Planning!$AD$433</f>
        <v>2269.8989999999512</v>
      </c>
      <c r="AR7" s="10">
        <f>[2]Planning!$AD$436</f>
        <v>2268.8789999999508</v>
      </c>
      <c r="AS7" s="10">
        <f>[2]Planning!$AD$441</f>
        <v>2267.8389999999499</v>
      </c>
      <c r="AT7" s="10">
        <f>[2]Planning!$AD$446</f>
        <v>2266.8089999999493</v>
      </c>
      <c r="AU7" s="10">
        <f>[2]Planning!$AD$452</f>
        <v>2265.7689999999488</v>
      </c>
      <c r="AV7" s="10">
        <f>[2]Planning!$AD$458</f>
        <v>2264.7289999999484</v>
      </c>
      <c r="AW7" s="10">
        <f>[2]Planning!$AD$470</f>
        <v>2263.6289999999467</v>
      </c>
      <c r="AX7" s="10">
        <f>[2]Planning!$AD$485</f>
        <v>2253.5989999999451</v>
      </c>
      <c r="AY7" s="10">
        <f>[2]Planning!$AD$504</f>
        <v>2247.6409999999432</v>
      </c>
      <c r="AZ7" s="10">
        <f>[2]Planning!$AD$507</f>
        <v>2246.420999999943</v>
      </c>
      <c r="BA7" s="10">
        <f>[3]Planning!$AD$24</f>
        <v>2360.3530000000014</v>
      </c>
      <c r="BB7" s="10">
        <f>[3]Planning!$AD$31</f>
        <v>2351.0095000000006</v>
      </c>
      <c r="BC7" s="10">
        <f>[3]Planning!$AD$34</f>
        <v>2349.9570000000003</v>
      </c>
      <c r="BD7" s="10">
        <f>[3]Planning!$AD$36</f>
        <v>2348.7270000000003</v>
      </c>
      <c r="BE7" s="10">
        <f>[3]Planning!$AD$39</f>
        <v>2347.4670000000001</v>
      </c>
      <c r="BF7" s="10">
        <f>[3]Planning!$AD$43</f>
        <v>2346.1769999999997</v>
      </c>
      <c r="BG7" s="10">
        <f>[4]Planning!$AD$18</f>
        <v>2270.7800000000002</v>
      </c>
      <c r="BH7" s="10">
        <f>[4]Planning!$AD$21</f>
        <v>2269.5800000000004</v>
      </c>
      <c r="BI7" s="10">
        <f>[3]Planning!$AD$43</f>
        <v>2346.1769999999997</v>
      </c>
    </row>
    <row r="8" spans="1:61" x14ac:dyDescent="0.2">
      <c r="A8" s="115"/>
      <c r="B8" s="1" t="s">
        <v>25</v>
      </c>
      <c r="C8" s="169" t="s">
        <v>59</v>
      </c>
      <c r="D8" s="170"/>
      <c r="E8" s="10">
        <f>[1]Planning!$AA$256</f>
        <v>0.3</v>
      </c>
      <c r="F8" s="10">
        <f>[2]Planning!$AA$23</f>
        <v>0.3</v>
      </c>
      <c r="G8" s="10">
        <f>[2]Planning!$AA$35</f>
        <v>0.3</v>
      </c>
      <c r="H8" s="10">
        <f>[2]Planning!$AA$51</f>
        <v>0.3</v>
      </c>
      <c r="I8" s="10">
        <f>[2]Planning!$AA$54</f>
        <v>0.3</v>
      </c>
      <c r="J8" s="10">
        <f>[2]Planning!$AA$58</f>
        <v>0.3</v>
      </c>
      <c r="K8" s="10">
        <f>[2]Planning!$AA$75</f>
        <v>0.3</v>
      </c>
      <c r="L8" s="10">
        <f>[2]Planning!$AA$82</f>
        <v>0.3</v>
      </c>
      <c r="M8" s="10">
        <f>[2]Planning!$AA$92</f>
        <v>0.3</v>
      </c>
      <c r="N8" s="10">
        <f>[2]Planning!$AA$99</f>
        <v>0.3</v>
      </c>
      <c r="O8" s="10">
        <f>[2]Planning!$AA$102</f>
        <v>0.3</v>
      </c>
      <c r="P8" s="10">
        <f>[2]Planning!$AA$109</f>
        <v>0.3</v>
      </c>
      <c r="Q8" s="10">
        <f>[2]Planning!$AA$112</f>
        <v>0.3</v>
      </c>
      <c r="R8" s="10">
        <f>[2]Planning!$AA$117</f>
        <v>0.3</v>
      </c>
      <c r="S8" s="10">
        <f>[2]Planning!$AA$178</f>
        <v>0.3</v>
      </c>
      <c r="T8" s="10">
        <f>[2]Planning!$AA$196</f>
        <v>0.3</v>
      </c>
      <c r="U8" s="10">
        <f>[2]Planning!$AA$226</f>
        <v>0.3</v>
      </c>
      <c r="V8" s="10">
        <f>[2]Planning!$AA$231</f>
        <v>0.3</v>
      </c>
      <c r="W8" s="10">
        <f>[2]Planning!$AA$274</f>
        <v>0.3</v>
      </c>
      <c r="X8" s="10">
        <f>[2]Planning!$AA$280</f>
        <v>0.3</v>
      </c>
      <c r="Y8" s="10">
        <f>[2]Planning!$AA$288</f>
        <v>0.3</v>
      </c>
      <c r="Z8" s="10">
        <f>[2]Planning!$AA$292</f>
        <v>0.3</v>
      </c>
      <c r="AA8" s="10">
        <f>[2]Planning!$AA$298</f>
        <v>0.3</v>
      </c>
      <c r="AB8" s="10">
        <f>[2]Planning!$AA$301</f>
        <v>0.3</v>
      </c>
      <c r="AC8" s="10">
        <f>[2]Planning!$AA$306</f>
        <v>0.3</v>
      </c>
      <c r="AD8" s="10">
        <f>[2]Planning!$AA$310</f>
        <v>0.3</v>
      </c>
      <c r="AE8" s="10">
        <f>[2]Planning!$AA$323</f>
        <v>0.3</v>
      </c>
      <c r="AF8" s="10">
        <f>[2]Planning!$AA$331</f>
        <v>0.3</v>
      </c>
      <c r="AG8" s="10">
        <f>[2]Planning!$AA$336</f>
        <v>0.3</v>
      </c>
      <c r="AH8" s="10">
        <f>[2]Planning!$AA$340</f>
        <v>0.3</v>
      </c>
      <c r="AI8" s="10">
        <f>[2]Planning!$AA$344</f>
        <v>0.3</v>
      </c>
      <c r="AJ8" s="10">
        <f>[2]Planning!$AA$347</f>
        <v>0.3</v>
      </c>
      <c r="AK8" s="10">
        <f>[2]Planning!$AA$376</f>
        <v>0.3</v>
      </c>
      <c r="AL8" s="10">
        <f>[2]Planning!$AA$397</f>
        <v>0.3</v>
      </c>
      <c r="AM8" s="10">
        <f>[2]Planning!$AA$405</f>
        <v>0.3</v>
      </c>
      <c r="AN8" s="10">
        <f>[2]Planning!$AA$414</f>
        <v>0.3</v>
      </c>
      <c r="AO8" s="10">
        <f>[2]Planning!$AA$423</f>
        <v>0.3</v>
      </c>
      <c r="AP8" s="10">
        <f>[2]Planning!$AA$428</f>
        <v>0.3</v>
      </c>
      <c r="AQ8" s="10">
        <f>[2]Planning!$AA$432</f>
        <v>0.3</v>
      </c>
      <c r="AR8" s="10">
        <f>[2]Planning!$AA$435</f>
        <v>0.3</v>
      </c>
      <c r="AS8" s="10">
        <f>[2]Planning!$AA$440</f>
        <v>0.3</v>
      </c>
      <c r="AT8" s="10">
        <f>[2]Planning!$AA$445</f>
        <v>0.3</v>
      </c>
      <c r="AU8" s="10">
        <f>[2]Planning!$AA$451</f>
        <v>0.3</v>
      </c>
      <c r="AV8" s="10">
        <f>[2]Planning!$AA$457</f>
        <v>0.3</v>
      </c>
      <c r="AW8" s="10">
        <f>[2]Planning!$AA$469</f>
        <v>0.3</v>
      </c>
      <c r="AX8" s="10">
        <f>[2]Planning!$AA$484</f>
        <v>0.3</v>
      </c>
      <c r="AY8" s="10">
        <f>[2]Planning!$AA$503</f>
        <v>0.3</v>
      </c>
      <c r="AZ8" s="10">
        <f>[2]Planning!$AA$506</f>
        <v>0.3</v>
      </c>
      <c r="BA8" s="10">
        <f>[3]Planning!$AA$23</f>
        <v>0.25</v>
      </c>
      <c r="BB8" s="10">
        <f>[3]Planning!$AA$30</f>
        <v>0.25</v>
      </c>
      <c r="BC8" s="10">
        <f>[3]Planning!$AA$33</f>
        <v>0.25</v>
      </c>
      <c r="BD8" s="10">
        <f>[3]Planning!$AA$35</f>
        <v>0.25</v>
      </c>
      <c r="BE8" s="10">
        <f>[3]Planning!$AA$38</f>
        <v>0.25</v>
      </c>
      <c r="BF8" s="10">
        <f>[3]Planning!$AA$42</f>
        <v>0.25</v>
      </c>
      <c r="BG8" s="10">
        <f>[4]Planning!$AA$18</f>
        <v>0.25</v>
      </c>
      <c r="BH8" s="10">
        <f>[4]Planning!$AA$21</f>
        <v>0.25</v>
      </c>
      <c r="BI8" s="10">
        <f>[3]Planning!$AA$42</f>
        <v>0.25</v>
      </c>
    </row>
    <row r="9" spans="1:61" x14ac:dyDescent="0.2">
      <c r="A9" s="115"/>
      <c r="B9" s="1" t="s">
        <v>26</v>
      </c>
      <c r="C9" s="169" t="s">
        <v>60</v>
      </c>
      <c r="D9" s="170"/>
      <c r="E9" s="10">
        <f>[1]Planning!$AA$257</f>
        <v>0.3</v>
      </c>
      <c r="F9" s="10">
        <f>[2]Planning!$AA$24</f>
        <v>0.3</v>
      </c>
      <c r="G9" s="10">
        <f>[2]Planning!$AA$36</f>
        <v>0.3</v>
      </c>
      <c r="H9" s="10">
        <f>[2]Planning!$AA$52</f>
        <v>0.3</v>
      </c>
      <c r="I9" s="10">
        <f>[2]Planning!$AA$55</f>
        <v>0.3</v>
      </c>
      <c r="J9" s="10">
        <f>[2]Planning!$AA$59</f>
        <v>0.3</v>
      </c>
      <c r="K9" s="10">
        <f>[2]Planning!$AA$76</f>
        <v>0.3</v>
      </c>
      <c r="L9" s="10">
        <f>[2]Planning!$AA$83</f>
        <v>0.3</v>
      </c>
      <c r="M9" s="10">
        <f>[2]Planning!$AA$93</f>
        <v>0.3</v>
      </c>
      <c r="N9" s="10">
        <f>[2]Planning!$AA$100</f>
        <v>0.3</v>
      </c>
      <c r="O9" s="10">
        <f>[2]Planning!$AA$103</f>
        <v>0.3</v>
      </c>
      <c r="P9" s="10">
        <f>[2]Planning!$AA$110</f>
        <v>0.3</v>
      </c>
      <c r="Q9" s="10">
        <f>[2]Planning!$AA$113</f>
        <v>0.3</v>
      </c>
      <c r="R9" s="10">
        <f>[2]Planning!$AA$118</f>
        <v>0.3</v>
      </c>
      <c r="S9" s="10">
        <f>[2]Planning!$AA$179</f>
        <v>0.3</v>
      </c>
      <c r="T9" s="10">
        <f>[2]Planning!$AA$197</f>
        <v>0.3</v>
      </c>
      <c r="U9" s="10">
        <f>[2]Planning!$AA$227</f>
        <v>0.3</v>
      </c>
      <c r="V9" s="10">
        <f>[2]Planning!$AA$232</f>
        <v>0.3</v>
      </c>
      <c r="W9" s="10">
        <f>[2]Planning!$AA$275</f>
        <v>0.3</v>
      </c>
      <c r="X9" s="10">
        <f>[2]Planning!$AA$281</f>
        <v>0.3</v>
      </c>
      <c r="Y9" s="10">
        <f>[2]Planning!$AA$289</f>
        <v>0.3</v>
      </c>
      <c r="Z9" s="10">
        <f>[2]Planning!$AA$293</f>
        <v>0.3</v>
      </c>
      <c r="AA9" s="10">
        <f>[2]Planning!$AA$299</f>
        <v>0.3</v>
      </c>
      <c r="AB9" s="10">
        <f>[2]Planning!$AA$302</f>
        <v>0.3</v>
      </c>
      <c r="AC9" s="10">
        <f>[2]Planning!$AA$307</f>
        <v>0.3</v>
      </c>
      <c r="AD9" s="10">
        <f>[2]Planning!$AA$311</f>
        <v>0.3</v>
      </c>
      <c r="AE9" s="10">
        <f>[2]Planning!$AA$324</f>
        <v>0.3</v>
      </c>
      <c r="AF9" s="10">
        <f>[2]Planning!$AA$332</f>
        <v>0.3</v>
      </c>
      <c r="AG9" s="10">
        <f>[2]Planning!$AA$337</f>
        <v>0.3</v>
      </c>
      <c r="AH9" s="10">
        <f>[2]Planning!$AA$341</f>
        <v>0.3</v>
      </c>
      <c r="AI9" s="10">
        <f>[2]Planning!$AA$345</f>
        <v>0.3</v>
      </c>
      <c r="AJ9" s="10">
        <f>[2]Planning!$AA$348</f>
        <v>0.3</v>
      </c>
      <c r="AK9" s="10">
        <f>[2]Planning!$AA$377</f>
        <v>0.3</v>
      </c>
      <c r="AL9" s="10">
        <f>[2]Planning!$AA$398</f>
        <v>0.3</v>
      </c>
      <c r="AM9" s="10">
        <f>[2]Planning!$AA$406</f>
        <v>0.3</v>
      </c>
      <c r="AN9" s="10">
        <f>[2]Planning!$AA$415</f>
        <v>0.3</v>
      </c>
      <c r="AO9" s="10">
        <f>[2]Planning!$AA$424</f>
        <v>0.3</v>
      </c>
      <c r="AP9" s="10">
        <f>[2]Planning!$AA$429</f>
        <v>0.3</v>
      </c>
      <c r="AQ9" s="10">
        <f>[2]Planning!$AA$433</f>
        <v>0.3</v>
      </c>
      <c r="AR9" s="10">
        <f>[2]Planning!$AA$436</f>
        <v>0.3</v>
      </c>
      <c r="AS9" s="10">
        <f>[2]Planning!$AA$441</f>
        <v>0.3</v>
      </c>
      <c r="AT9" s="10">
        <f>[2]Planning!$AA$446</f>
        <v>0.3</v>
      </c>
      <c r="AU9" s="10">
        <f>[2]Planning!$AA$452</f>
        <v>0.3</v>
      </c>
      <c r="AV9" s="10">
        <f>[2]Planning!$AA$458</f>
        <v>0.3</v>
      </c>
      <c r="AW9" s="10">
        <f>[2]Planning!$AA$470</f>
        <v>0.3</v>
      </c>
      <c r="AX9" s="10">
        <f>[2]Planning!$AA$485</f>
        <v>0.3</v>
      </c>
      <c r="AY9" s="10">
        <f>[2]Planning!$AA$504</f>
        <v>0.3</v>
      </c>
      <c r="AZ9" s="10">
        <f>[2]Planning!$AA$507</f>
        <v>0.3</v>
      </c>
      <c r="BA9" s="10">
        <f>[3]Planning!$AA$24</f>
        <v>0.25</v>
      </c>
      <c r="BB9" s="10">
        <f>[3]Planning!$AA$31</f>
        <v>0.25</v>
      </c>
      <c r="BC9" s="10">
        <f>[3]Planning!$AA$34</f>
        <v>0.25</v>
      </c>
      <c r="BD9" s="10">
        <f>[3]Planning!$AA$36</f>
        <v>0.25</v>
      </c>
      <c r="BE9" s="10">
        <f>[3]Planning!$AA$39</f>
        <v>0.25</v>
      </c>
      <c r="BF9" s="10">
        <f>[3]Planning!$AA$43</f>
        <v>0.25</v>
      </c>
      <c r="BG9" s="10">
        <f>[4]Planning!$AA$17</f>
        <v>0.25</v>
      </c>
      <c r="BH9" s="10">
        <f>[4]Planning!$AA$20</f>
        <v>0.25</v>
      </c>
      <c r="BI9" s="10">
        <f>[3]Planning!$AA$43</f>
        <v>0.25</v>
      </c>
    </row>
    <row r="10" spans="1:61" x14ac:dyDescent="0.2">
      <c r="A10" s="115"/>
      <c r="B10" s="1" t="s">
        <v>27</v>
      </c>
      <c r="C10" s="167" t="s">
        <v>61</v>
      </c>
      <c r="D10" s="170"/>
      <c r="E10" s="11">
        <f t="shared" ref="E10:F10" si="0">E8+E6</f>
        <v>2381.75899999995</v>
      </c>
      <c r="F10" s="11">
        <f t="shared" si="0"/>
        <v>2379.6925699999983</v>
      </c>
      <c r="G10" s="11">
        <f t="shared" ref="G10:BA10" si="1">G8+G6</f>
        <v>2374.2154999999984</v>
      </c>
      <c r="H10" s="11">
        <f t="shared" si="1"/>
        <v>2361.3024399999972</v>
      </c>
      <c r="I10" s="11">
        <f t="shared" si="1"/>
        <v>2360.2899999999977</v>
      </c>
      <c r="J10" s="11">
        <f t="shared" ref="J10" si="2">J8+J6</f>
        <v>2359.0599999999972</v>
      </c>
      <c r="K10" s="11">
        <f t="shared" ref="K10" si="3">K8+K6</f>
        <v>2348.3249999999962</v>
      </c>
      <c r="L10" s="11">
        <f t="shared" si="1"/>
        <v>2343.564999999996</v>
      </c>
      <c r="M10" s="11">
        <f t="shared" si="1"/>
        <v>2334.9609999999975</v>
      </c>
      <c r="N10" s="11">
        <f t="shared" si="1"/>
        <v>2330.7309999999979</v>
      </c>
      <c r="O10" s="11">
        <f t="shared" si="1"/>
        <v>2329.7109999999975</v>
      </c>
      <c r="P10" s="11">
        <f t="shared" si="1"/>
        <v>2328.6609999999964</v>
      </c>
      <c r="Q10" s="11">
        <f t="shared" si="1"/>
        <v>2327.4409999999962</v>
      </c>
      <c r="R10" s="11">
        <f t="shared" si="1"/>
        <v>2326.4009999999953</v>
      </c>
      <c r="S10" s="11">
        <f t="shared" si="1"/>
        <v>2324.860999999984</v>
      </c>
      <c r="T10" s="11">
        <f t="shared" si="1"/>
        <v>2323.5062599999815</v>
      </c>
      <c r="U10" s="11">
        <f t="shared" si="1"/>
        <v>2310.2629999999799</v>
      </c>
      <c r="V10" s="11">
        <f t="shared" si="1"/>
        <v>2309.2209999999791</v>
      </c>
      <c r="W10" s="11">
        <f t="shared" si="1"/>
        <v>2297.0389999999743</v>
      </c>
      <c r="X10" s="11">
        <f t="shared" si="1"/>
        <v>2295.7889999999734</v>
      </c>
      <c r="Y10" s="11">
        <f t="shared" si="1"/>
        <v>2294.7289999999721</v>
      </c>
      <c r="Z10" s="11">
        <f t="shared" si="1"/>
        <v>2293.6989999999714</v>
      </c>
      <c r="AA10" s="11">
        <f t="shared" si="1"/>
        <v>2292.4489999999705</v>
      </c>
      <c r="AB10" s="11">
        <f t="shared" si="1"/>
        <v>2291.2289999999703</v>
      </c>
      <c r="AC10" s="11">
        <f t="shared" si="1"/>
        <v>2289.9889999999696</v>
      </c>
      <c r="AD10" s="11">
        <f t="shared" si="1"/>
        <v>2287.7689999999693</v>
      </c>
      <c r="AE10" s="11">
        <f t="shared" si="1"/>
        <v>2286.456999999968</v>
      </c>
      <c r="AF10" s="11">
        <f t="shared" si="1"/>
        <v>2283.9989999999671</v>
      </c>
      <c r="AG10" s="11">
        <f t="shared" si="1"/>
        <v>2282.7789999999668</v>
      </c>
      <c r="AH10" s="11">
        <f t="shared" si="1"/>
        <v>2281.5489999999663</v>
      </c>
      <c r="AI10" s="11">
        <f t="shared" si="1"/>
        <v>2280.5259999999657</v>
      </c>
      <c r="AJ10" s="11">
        <f t="shared" si="1"/>
        <v>2279.3089999999656</v>
      </c>
      <c r="AK10" s="11">
        <f t="shared" si="1"/>
        <v>2278.0589999999602</v>
      </c>
      <c r="AL10" s="11">
        <f t="shared" si="1"/>
        <v>2276.8809999999567</v>
      </c>
      <c r="AM10" s="11">
        <f t="shared" si="1"/>
        <v>2275.8089999999552</v>
      </c>
      <c r="AN10" s="11">
        <f t="shared" si="1"/>
        <v>2274.5389999999543</v>
      </c>
      <c r="AO10" s="11">
        <f t="shared" si="1"/>
        <v>2273.2689999999529</v>
      </c>
      <c r="AP10" s="11">
        <f t="shared" si="1"/>
        <v>2272.2289999999521</v>
      </c>
      <c r="AQ10" s="11">
        <f t="shared" si="1"/>
        <v>2271.1989999999514</v>
      </c>
      <c r="AR10" s="11">
        <f t="shared" si="1"/>
        <v>2270.178999999951</v>
      </c>
      <c r="AS10" s="11">
        <f t="shared" si="1"/>
        <v>2269.1389999999501</v>
      </c>
      <c r="AT10" s="11">
        <f t="shared" ref="AT10:AW10" si="4">AT8+AT6</f>
        <v>2268.1089999999494</v>
      </c>
      <c r="AU10" s="11">
        <f t="shared" si="4"/>
        <v>2267.068999999949</v>
      </c>
      <c r="AV10" s="11">
        <f t="shared" si="4"/>
        <v>2266.0289999999486</v>
      </c>
      <c r="AW10" s="11">
        <f t="shared" si="4"/>
        <v>2264.9289999999469</v>
      </c>
      <c r="AX10" s="11">
        <f t="shared" ref="AX10:AZ10" si="5">AX8+AX6</f>
        <v>2255.0989999999451</v>
      </c>
      <c r="AY10" s="11">
        <f t="shared" si="5"/>
        <v>2249.1409999999432</v>
      </c>
      <c r="AZ10" s="11">
        <f t="shared" si="5"/>
        <v>2247.920999999943</v>
      </c>
      <c r="BA10" s="11">
        <f t="shared" si="1"/>
        <v>2361.6030000000014</v>
      </c>
      <c r="BB10" s="11">
        <f t="shared" ref="BB10:BF10" si="6">BB8+BB6</f>
        <v>2352.4595000000004</v>
      </c>
      <c r="BC10" s="11">
        <f t="shared" si="6"/>
        <v>2351.2070000000003</v>
      </c>
      <c r="BD10" s="11">
        <f t="shared" si="6"/>
        <v>2350.1770000000001</v>
      </c>
      <c r="BE10" s="11">
        <f t="shared" si="6"/>
        <v>2348.9169999999999</v>
      </c>
      <c r="BF10" s="11">
        <f t="shared" si="6"/>
        <v>2347.6269999999995</v>
      </c>
      <c r="BG10" s="11">
        <f t="shared" ref="BG10:BI10" si="7">BG8+BG6</f>
        <v>2272.0300000000002</v>
      </c>
      <c r="BH10" s="11">
        <f t="shared" ref="BH10" si="8">BH8+BH6</f>
        <v>2270.8300000000004</v>
      </c>
      <c r="BI10" s="11">
        <f t="shared" si="7"/>
        <v>2347.6269999999995</v>
      </c>
    </row>
    <row r="11" spans="1:61" x14ac:dyDescent="0.2">
      <c r="A11" s="115"/>
      <c r="B11" s="1" t="s">
        <v>28</v>
      </c>
      <c r="C11" s="167" t="s">
        <v>47</v>
      </c>
      <c r="D11" s="170"/>
      <c r="E11" s="11">
        <f t="shared" ref="E11:F11" si="9">E9+E7</f>
        <v>2380.75899999995</v>
      </c>
      <c r="F11" s="11">
        <f t="shared" si="9"/>
        <v>2378.6925699999983</v>
      </c>
      <c r="G11" s="11">
        <f t="shared" ref="G11:BA11" si="10">G9+G7</f>
        <v>2373.0149999999985</v>
      </c>
      <c r="H11" s="11">
        <f t="shared" si="10"/>
        <v>2360.3019999999974</v>
      </c>
      <c r="I11" s="11">
        <f t="shared" si="10"/>
        <v>2359.0899999999979</v>
      </c>
      <c r="J11" s="11">
        <f t="shared" ref="J11" si="11">J9+J7</f>
        <v>2358.0599999999972</v>
      </c>
      <c r="K11" s="11">
        <f t="shared" ref="K11" si="12">K9+K7</f>
        <v>2347.3249999999962</v>
      </c>
      <c r="L11" s="11">
        <f t="shared" si="10"/>
        <v>2342.564999999996</v>
      </c>
      <c r="M11" s="11">
        <f t="shared" si="10"/>
        <v>2333.9609999999975</v>
      </c>
      <c r="N11" s="11">
        <f t="shared" si="10"/>
        <v>2329.7309999999979</v>
      </c>
      <c r="O11" s="11">
        <f t="shared" si="10"/>
        <v>2328.7109999999975</v>
      </c>
      <c r="P11" s="11">
        <f t="shared" si="10"/>
        <v>2327.4609999999966</v>
      </c>
      <c r="Q11" s="11">
        <f t="shared" si="10"/>
        <v>2326.4409999999962</v>
      </c>
      <c r="R11" s="11">
        <f t="shared" si="10"/>
        <v>2325.4009999999953</v>
      </c>
      <c r="S11" s="11">
        <f t="shared" si="10"/>
        <v>2323.6609999999841</v>
      </c>
      <c r="T11" s="11">
        <f t="shared" si="10"/>
        <v>2322.5062599999815</v>
      </c>
      <c r="U11" s="11">
        <f t="shared" si="10"/>
        <v>2309.2629999999799</v>
      </c>
      <c r="V11" s="11">
        <f t="shared" si="10"/>
        <v>2308.0209999999793</v>
      </c>
      <c r="W11" s="11">
        <f t="shared" si="10"/>
        <v>2295.8389999999745</v>
      </c>
      <c r="X11" s="11">
        <f t="shared" si="10"/>
        <v>2294.7889999999734</v>
      </c>
      <c r="Y11" s="11">
        <f t="shared" si="10"/>
        <v>2293.7289999999721</v>
      </c>
      <c r="Z11" s="11">
        <f t="shared" si="10"/>
        <v>2292.4989999999716</v>
      </c>
      <c r="AA11" s="11">
        <f t="shared" si="10"/>
        <v>2291.2489999999707</v>
      </c>
      <c r="AB11" s="11">
        <f t="shared" si="10"/>
        <v>2290.0289999999704</v>
      </c>
      <c r="AC11" s="11">
        <f t="shared" si="10"/>
        <v>2288.7889999999697</v>
      </c>
      <c r="AD11" s="11">
        <f t="shared" si="10"/>
        <v>2287.7589999999691</v>
      </c>
      <c r="AE11" s="11">
        <f t="shared" si="10"/>
        <v>2286.4489999999682</v>
      </c>
      <c r="AF11" s="11">
        <f t="shared" si="10"/>
        <v>2282.7989999999672</v>
      </c>
      <c r="AG11" s="11">
        <f t="shared" si="10"/>
        <v>2281.578999999967</v>
      </c>
      <c r="AH11" s="11">
        <f t="shared" si="10"/>
        <v>2280.5489999999663</v>
      </c>
      <c r="AI11" s="11">
        <f t="shared" si="10"/>
        <v>2279.3259999999659</v>
      </c>
      <c r="AJ11" s="11">
        <f t="shared" si="10"/>
        <v>2278.3089999999656</v>
      </c>
      <c r="AK11" s="11">
        <f t="shared" si="10"/>
        <v>2277.0589999999602</v>
      </c>
      <c r="AL11" s="11">
        <f t="shared" si="10"/>
        <v>2275.8809999999567</v>
      </c>
      <c r="AM11" s="11">
        <f t="shared" si="10"/>
        <v>2274.6089999999554</v>
      </c>
      <c r="AN11" s="11">
        <f t="shared" si="10"/>
        <v>2273.3389999999545</v>
      </c>
      <c r="AO11" s="11">
        <f t="shared" si="10"/>
        <v>2272.2689999999529</v>
      </c>
      <c r="AP11" s="11">
        <f t="shared" si="10"/>
        <v>2271.2289999999521</v>
      </c>
      <c r="AQ11" s="11">
        <f t="shared" si="10"/>
        <v>2270.1989999999514</v>
      </c>
      <c r="AR11" s="11">
        <f t="shared" si="10"/>
        <v>2269.178999999951</v>
      </c>
      <c r="AS11" s="11">
        <f t="shared" si="10"/>
        <v>2268.1389999999501</v>
      </c>
      <c r="AT11" s="11">
        <f t="shared" ref="AT11:AW11" si="13">AT9+AT7</f>
        <v>2267.1089999999494</v>
      </c>
      <c r="AU11" s="11">
        <f t="shared" si="13"/>
        <v>2266.068999999949</v>
      </c>
      <c r="AV11" s="11">
        <f t="shared" si="13"/>
        <v>2265.0289999999486</v>
      </c>
      <c r="AW11" s="11">
        <f t="shared" si="13"/>
        <v>2263.9289999999469</v>
      </c>
      <c r="AX11" s="11">
        <f t="shared" ref="AX11:AZ11" si="14">AX9+AX7</f>
        <v>2253.8989999999453</v>
      </c>
      <c r="AY11" s="11">
        <f t="shared" si="14"/>
        <v>2247.9409999999434</v>
      </c>
      <c r="AZ11" s="11">
        <f t="shared" si="14"/>
        <v>2246.7209999999432</v>
      </c>
      <c r="BA11" s="11">
        <f t="shared" si="10"/>
        <v>2360.6030000000014</v>
      </c>
      <c r="BB11" s="11">
        <f t="shared" ref="BB11:BF11" si="15">BB9+BB7</f>
        <v>2351.2595000000006</v>
      </c>
      <c r="BC11" s="11">
        <f t="shared" si="15"/>
        <v>2350.2070000000003</v>
      </c>
      <c r="BD11" s="11">
        <f t="shared" si="15"/>
        <v>2348.9770000000003</v>
      </c>
      <c r="BE11" s="11">
        <f t="shared" si="15"/>
        <v>2347.7170000000001</v>
      </c>
      <c r="BF11" s="11">
        <f t="shared" si="15"/>
        <v>2346.4269999999997</v>
      </c>
      <c r="BG11" s="11">
        <f t="shared" ref="BG11:BI11" si="16">BG9+BG7</f>
        <v>2271.0300000000002</v>
      </c>
      <c r="BH11" s="11">
        <f t="shared" ref="BH11" si="17">BH9+BH7</f>
        <v>2269.8300000000004</v>
      </c>
      <c r="BI11" s="11">
        <f t="shared" si="16"/>
        <v>2346.4269999999997</v>
      </c>
    </row>
    <row r="12" spans="1:61" x14ac:dyDescent="0.2">
      <c r="A12" s="115"/>
      <c r="B12" s="1" t="s">
        <v>29</v>
      </c>
      <c r="C12" s="169" t="s">
        <v>72</v>
      </c>
      <c r="D12" s="170"/>
      <c r="E12" s="10">
        <f>[1]Planning!$P$256</f>
        <v>0.42499999999999999</v>
      </c>
      <c r="F12" s="10">
        <f>[2]Planning!$P$23</f>
        <v>0.38</v>
      </c>
      <c r="G12" s="10">
        <f>[2]Planning!$P$35</f>
        <v>0.38</v>
      </c>
      <c r="H12" s="10">
        <f>[2]Planning!$P$51</f>
        <v>0.38</v>
      </c>
      <c r="I12" s="10">
        <f>[2]Planning!$P$54</f>
        <v>0.38</v>
      </c>
      <c r="J12" s="10">
        <f>[2]Planning!$P$58</f>
        <v>0.38</v>
      </c>
      <c r="K12" s="10">
        <f>[2]Planning!$P$75</f>
        <v>0.38</v>
      </c>
      <c r="L12" s="10">
        <f>[2]Planning!$P$82</f>
        <v>0.38</v>
      </c>
      <c r="M12" s="10">
        <f>[2]Planning!$P$92</f>
        <v>0.38</v>
      </c>
      <c r="N12" s="10">
        <f>[2]Planning!$P$99</f>
        <v>0.38</v>
      </c>
      <c r="O12" s="10">
        <f>[2]Planning!$P$102</f>
        <v>0.38</v>
      </c>
      <c r="P12" s="10">
        <f>[2]Planning!$P$109</f>
        <v>0.38</v>
      </c>
      <c r="Q12" s="10">
        <f>[2]Planning!$P$112</f>
        <v>0.38</v>
      </c>
      <c r="R12" s="10">
        <f>[2]Planning!$P$117</f>
        <v>0.38</v>
      </c>
      <c r="S12" s="10">
        <f>[2]Planning!$P$178</f>
        <v>0.38</v>
      </c>
      <c r="T12" s="10">
        <f>[2]Planning!$P$196</f>
        <v>0.38</v>
      </c>
      <c r="U12" s="10">
        <f>[2]Planning!$P$226</f>
        <v>0.38</v>
      </c>
      <c r="V12" s="10">
        <f>[2]Planning!$P$231</f>
        <v>0.38</v>
      </c>
      <c r="W12" s="10">
        <f>[2]Planning!$P$274</f>
        <v>0.38</v>
      </c>
      <c r="X12" s="10">
        <f>[2]Planning!$P$280</f>
        <v>0.38</v>
      </c>
      <c r="Y12" s="10">
        <f>[2]Planning!$P$288</f>
        <v>0.38</v>
      </c>
      <c r="Z12" s="10">
        <f>[2]Planning!$P$292</f>
        <v>0.38</v>
      </c>
      <c r="AA12" s="10">
        <f>[2]Planning!$P$298</f>
        <v>0.38</v>
      </c>
      <c r="AB12" s="10">
        <f>[2]Planning!$P$301</f>
        <v>0.38</v>
      </c>
      <c r="AC12" s="10">
        <f>[2]Planning!$P$306</f>
        <v>0.38</v>
      </c>
      <c r="AD12" s="10">
        <f>[2]Planning!$P$310</f>
        <v>0.38</v>
      </c>
      <c r="AE12" s="10">
        <f>[2]Planning!$P$323</f>
        <v>0.38</v>
      </c>
      <c r="AF12" s="10">
        <f>[2]Planning!$P$331</f>
        <v>0.38</v>
      </c>
      <c r="AG12" s="10">
        <f>[2]Planning!$P$336</f>
        <v>0.38</v>
      </c>
      <c r="AH12" s="10">
        <f>[2]Planning!$P$340</f>
        <v>0.38</v>
      </c>
      <c r="AI12" s="10">
        <f>[2]Planning!$P$344</f>
        <v>0.38</v>
      </c>
      <c r="AJ12" s="10">
        <f>[2]Planning!$P$347</f>
        <v>0.38</v>
      </c>
      <c r="AK12" s="10">
        <f>[2]Planning!$P$376</f>
        <v>0.38</v>
      </c>
      <c r="AL12" s="10">
        <f>[2]Planning!$P$397</f>
        <v>0.38</v>
      </c>
      <c r="AM12" s="10">
        <f>[2]Planning!$P$405</f>
        <v>0.38</v>
      </c>
      <c r="AN12" s="10">
        <f>[2]Planning!$P$414</f>
        <v>0.38</v>
      </c>
      <c r="AO12" s="10">
        <f>[2]Planning!$P$423</f>
        <v>0.38</v>
      </c>
      <c r="AP12" s="10">
        <f>[2]Planning!$P$428</f>
        <v>0.38</v>
      </c>
      <c r="AQ12" s="10">
        <f>[2]Planning!$P$432</f>
        <v>0.38</v>
      </c>
      <c r="AR12" s="10">
        <f>[2]Planning!$P$435</f>
        <v>0.38</v>
      </c>
      <c r="AS12" s="10">
        <f>[2]Planning!$P$440</f>
        <v>0.38</v>
      </c>
      <c r="AT12" s="10">
        <f>[2]Planning!$P$445</f>
        <v>0.38</v>
      </c>
      <c r="AU12" s="10">
        <f>[2]Planning!$P$451</f>
        <v>0.38</v>
      </c>
      <c r="AV12" s="10">
        <f>[2]Planning!$P$457</f>
        <v>0.38</v>
      </c>
      <c r="AW12" s="10">
        <f>[2]Planning!$P$469</f>
        <v>0.38</v>
      </c>
      <c r="AX12" s="10">
        <f>[2]Planning!$P$484</f>
        <v>0.38</v>
      </c>
      <c r="AY12" s="10">
        <f>[2]Planning!$P$503</f>
        <v>0.38</v>
      </c>
      <c r="AZ12" s="10">
        <f>[2]Planning!$P$506</f>
        <v>0.38</v>
      </c>
      <c r="BA12" s="10">
        <f>[3]Planning!$P$23</f>
        <v>0.13</v>
      </c>
      <c r="BB12" s="10">
        <f>[3]Planning!$P$30</f>
        <v>0.13</v>
      </c>
      <c r="BC12" s="10">
        <f>[3]Planning!$P$33</f>
        <v>0.13</v>
      </c>
      <c r="BD12" s="10">
        <f>[3]Planning!$P$35</f>
        <v>0.13</v>
      </c>
      <c r="BE12" s="10">
        <f>[3]Planning!$P$38</f>
        <v>0.13</v>
      </c>
      <c r="BF12" s="10">
        <f>[3]Planning!$P$42</f>
        <v>0.13</v>
      </c>
      <c r="BG12" s="10">
        <f>[4]Planning!$P$17</f>
        <v>0.08</v>
      </c>
      <c r="BH12" s="10">
        <f>[4]Planning!$P$20</f>
        <v>0.08</v>
      </c>
      <c r="BI12" s="10">
        <f>[3]Planning!$P$42</f>
        <v>0.13</v>
      </c>
    </row>
    <row r="13" spans="1:61" x14ac:dyDescent="0.2">
      <c r="A13" s="115"/>
      <c r="B13" s="1" t="s">
        <v>30</v>
      </c>
      <c r="C13" s="169" t="s">
        <v>73</v>
      </c>
      <c r="D13" s="170"/>
      <c r="E13" s="10">
        <f>[1]Planning!$P$257</f>
        <v>0.42499999999999999</v>
      </c>
      <c r="F13" s="10">
        <f>[2]Planning!$P$24</f>
        <v>0.38</v>
      </c>
      <c r="G13" s="10">
        <f>[2]Planning!$P$36</f>
        <v>0.38</v>
      </c>
      <c r="H13" s="10">
        <f>[2]Planning!$P$52</f>
        <v>0.38</v>
      </c>
      <c r="I13" s="10">
        <f>[2]Planning!$P$55</f>
        <v>0.38</v>
      </c>
      <c r="J13" s="10">
        <f>[2]Planning!$P$59</f>
        <v>0.38</v>
      </c>
      <c r="K13" s="10">
        <f>[2]Planning!$P$76</f>
        <v>0.38</v>
      </c>
      <c r="L13" s="10">
        <f>[2]Planning!$P$83</f>
        <v>0.38</v>
      </c>
      <c r="M13" s="10">
        <f>[2]Planning!$P$93</f>
        <v>0.38</v>
      </c>
      <c r="N13" s="10">
        <f>[2]Planning!$P$100</f>
        <v>0.38</v>
      </c>
      <c r="O13" s="10">
        <f>[2]Planning!$P$103</f>
        <v>0.38</v>
      </c>
      <c r="P13" s="10">
        <f>[2]Planning!$P$110</f>
        <v>0.38</v>
      </c>
      <c r="Q13" s="10">
        <f>[2]Planning!$P$113</f>
        <v>0.38</v>
      </c>
      <c r="R13" s="10">
        <f>[2]Planning!$P$118</f>
        <v>0.38</v>
      </c>
      <c r="S13" s="10">
        <f>[2]Planning!$P$179</f>
        <v>0.38</v>
      </c>
      <c r="T13" s="10">
        <f>[2]Planning!$P$197</f>
        <v>0.38</v>
      </c>
      <c r="U13" s="10">
        <f>[2]Planning!$P$227</f>
        <v>0.38</v>
      </c>
      <c r="V13" s="10">
        <f>[2]Planning!$P$232</f>
        <v>0.38</v>
      </c>
      <c r="W13" s="10">
        <f>[2]Planning!$P$275</f>
        <v>0.38</v>
      </c>
      <c r="X13" s="10">
        <f>[2]Planning!$P$281</f>
        <v>0.38</v>
      </c>
      <c r="Y13" s="10">
        <f>[2]Planning!$P$289</f>
        <v>0.38</v>
      </c>
      <c r="Z13" s="10">
        <f>[2]Planning!$P$293</f>
        <v>0.38</v>
      </c>
      <c r="AA13" s="10">
        <f>[2]Planning!$P$299</f>
        <v>0.38</v>
      </c>
      <c r="AB13" s="10">
        <f>[2]Planning!$P$302</f>
        <v>0.38</v>
      </c>
      <c r="AC13" s="10">
        <f>[2]Planning!$P$307</f>
        <v>0.38</v>
      </c>
      <c r="AD13" s="10">
        <f>[2]Planning!$P$311</f>
        <v>0.38</v>
      </c>
      <c r="AE13" s="10">
        <f>[2]Planning!$P$324</f>
        <v>0.38</v>
      </c>
      <c r="AF13" s="10">
        <f>[2]Planning!$P$332</f>
        <v>0.38</v>
      </c>
      <c r="AG13" s="10">
        <f>[2]Planning!$P$337</f>
        <v>0.38</v>
      </c>
      <c r="AH13" s="10">
        <f>[2]Planning!$P$341</f>
        <v>0.38</v>
      </c>
      <c r="AI13" s="10">
        <f>[2]Planning!$P$345</f>
        <v>0.38</v>
      </c>
      <c r="AJ13" s="10">
        <f>[2]Planning!$P$348</f>
        <v>0.38</v>
      </c>
      <c r="AK13" s="10">
        <f>[2]Planning!$P$377</f>
        <v>0.38</v>
      </c>
      <c r="AL13" s="10">
        <f>[2]Planning!$P$398</f>
        <v>0.38</v>
      </c>
      <c r="AM13" s="10">
        <f>[2]Planning!$P$406</f>
        <v>0.38</v>
      </c>
      <c r="AN13" s="10">
        <f>[2]Planning!$P$415</f>
        <v>0.38</v>
      </c>
      <c r="AO13" s="10">
        <f>[2]Planning!$P$424</f>
        <v>0.38</v>
      </c>
      <c r="AP13" s="10">
        <f>[2]Planning!$P$429</f>
        <v>0.38</v>
      </c>
      <c r="AQ13" s="10">
        <f>[2]Planning!$P$433</f>
        <v>0.38</v>
      </c>
      <c r="AR13" s="10">
        <f>[2]Planning!$P$436</f>
        <v>0.38</v>
      </c>
      <c r="AS13" s="10">
        <f>[2]Planning!$P$441</f>
        <v>0.38</v>
      </c>
      <c r="AT13" s="10">
        <f>[2]Planning!$P$446</f>
        <v>0.38</v>
      </c>
      <c r="AU13" s="10">
        <f>[2]Planning!$P$452</f>
        <v>0.38</v>
      </c>
      <c r="AV13" s="10">
        <f>[2]Planning!$P$458</f>
        <v>0.38</v>
      </c>
      <c r="AW13" s="10">
        <f>[2]Planning!$P$470</f>
        <v>0.38</v>
      </c>
      <c r="AX13" s="10">
        <f>[2]Planning!$P$485</f>
        <v>0.38</v>
      </c>
      <c r="AY13" s="10">
        <f>[2]Planning!$P$504</f>
        <v>0.38</v>
      </c>
      <c r="AZ13" s="10">
        <f>[2]Planning!$P$507</f>
        <v>0.38</v>
      </c>
      <c r="BA13" s="10">
        <f>[3]Planning!$P$24</f>
        <v>0.13</v>
      </c>
      <c r="BB13" s="10">
        <f>[3]Planning!$P$31</f>
        <v>0.13</v>
      </c>
      <c r="BC13" s="10">
        <f>[3]Planning!$P$34</f>
        <v>0.13</v>
      </c>
      <c r="BD13" s="10">
        <f>[3]Planning!$P$36</f>
        <v>0.13</v>
      </c>
      <c r="BE13" s="10">
        <f>[3]Planning!$P$39</f>
        <v>0.13</v>
      </c>
      <c r="BF13" s="10">
        <f>[3]Planning!$P$43</f>
        <v>0.13</v>
      </c>
      <c r="BG13" s="10">
        <f>[4]Planning!$P$18</f>
        <v>0.08</v>
      </c>
      <c r="BH13" s="10">
        <f>[4]Planning!$P$21</f>
        <v>0.08</v>
      </c>
      <c r="BI13" s="10">
        <f>[3]Planning!$P$43</f>
        <v>0.13</v>
      </c>
    </row>
    <row r="14" spans="1:61" hidden="1" x14ac:dyDescent="0.2">
      <c r="A14" s="115"/>
      <c r="B14" s="1" t="s">
        <v>31</v>
      </c>
      <c r="C14" s="169" t="s">
        <v>17</v>
      </c>
      <c r="D14" s="170"/>
      <c r="E14" s="11">
        <f>[5]Planning!$V$38</f>
        <v>3.810957111953639</v>
      </c>
      <c r="F14" s="11">
        <f>[5]Planning!$V$38</f>
        <v>3.810957111953639</v>
      </c>
      <c r="G14" s="11">
        <f>[5]Planning!$V$38</f>
        <v>3.810957111953639</v>
      </c>
      <c r="H14" s="11">
        <f>[5]Planning!$V$38</f>
        <v>3.810957111953639</v>
      </c>
      <c r="I14" s="11">
        <f>[5]Planning!$V$38</f>
        <v>3.810957111953639</v>
      </c>
      <c r="J14" s="11">
        <f>[5]Planning!$V$38</f>
        <v>3.810957111953639</v>
      </c>
      <c r="K14" s="11">
        <f>[5]Planning!$V$38</f>
        <v>3.810957111953639</v>
      </c>
      <c r="L14" s="11">
        <f>[5]Planning!$V$38</f>
        <v>3.810957111953639</v>
      </c>
      <c r="M14" s="11">
        <f>[5]Planning!$V$38</f>
        <v>3.810957111953639</v>
      </c>
      <c r="N14" s="11">
        <f>[5]Planning!$V$38</f>
        <v>3.810957111953639</v>
      </c>
      <c r="O14" s="11">
        <f>[5]Planning!$V$38</f>
        <v>3.810957111953639</v>
      </c>
      <c r="P14" s="11">
        <f>[5]Planning!$V$38</f>
        <v>3.810957111953639</v>
      </c>
      <c r="Q14" s="11">
        <f>[5]Planning!$V$38</f>
        <v>3.810957111953639</v>
      </c>
      <c r="R14" s="11">
        <f>[5]Planning!$V$38</f>
        <v>3.810957111953639</v>
      </c>
      <c r="S14" s="11">
        <f>[5]Planning!$V$38</f>
        <v>3.810957111953639</v>
      </c>
      <c r="T14" s="11">
        <f>[5]Planning!$V$38</f>
        <v>3.810957111953639</v>
      </c>
      <c r="U14" s="11">
        <f>[5]Planning!$V$38</f>
        <v>3.810957111953639</v>
      </c>
      <c r="V14" s="11">
        <f>[5]Planning!$V$38</f>
        <v>3.810957111953639</v>
      </c>
      <c r="W14" s="11">
        <f>[5]Planning!$V$38</f>
        <v>3.810957111953639</v>
      </c>
      <c r="X14" s="11">
        <f>[5]Planning!$V$38</f>
        <v>3.810957111953639</v>
      </c>
      <c r="Y14" s="11">
        <f>[5]Planning!$V$38</f>
        <v>3.810957111953639</v>
      </c>
      <c r="Z14" s="11">
        <f>[5]Planning!$V$38</f>
        <v>3.810957111953639</v>
      </c>
      <c r="AA14" s="11">
        <f>[5]Planning!$V$38</f>
        <v>3.810957111953639</v>
      </c>
      <c r="AB14" s="11">
        <f>[5]Planning!$V$38</f>
        <v>3.810957111953639</v>
      </c>
      <c r="AC14" s="11">
        <f>[5]Planning!$V$38</f>
        <v>3.810957111953639</v>
      </c>
      <c r="AD14" s="11">
        <f>[5]Planning!$V$38</f>
        <v>3.810957111953639</v>
      </c>
      <c r="AE14" s="11">
        <f>[5]Planning!$V$38</f>
        <v>3.810957111953639</v>
      </c>
      <c r="AF14" s="11">
        <f>[5]Planning!$V$38</f>
        <v>3.810957111953639</v>
      </c>
      <c r="AG14" s="11">
        <f>[5]Planning!$V$38</f>
        <v>3.810957111953639</v>
      </c>
      <c r="AH14" s="11">
        <f>[5]Planning!$V$38</f>
        <v>3.810957111953639</v>
      </c>
      <c r="AI14" s="11">
        <f>[5]Planning!$V$38</f>
        <v>3.810957111953639</v>
      </c>
      <c r="AJ14" s="11">
        <f>[5]Planning!$V$38</f>
        <v>3.810957111953639</v>
      </c>
      <c r="AK14" s="11">
        <f>[5]Planning!$V$38</f>
        <v>3.810957111953639</v>
      </c>
      <c r="AL14" s="11">
        <f>[5]Planning!$V$38</f>
        <v>3.810957111953639</v>
      </c>
      <c r="AM14" s="11">
        <f>[5]Planning!$V$38</f>
        <v>3.810957111953639</v>
      </c>
      <c r="AN14" s="11">
        <f>[5]Planning!$V$38</f>
        <v>3.810957111953639</v>
      </c>
      <c r="AO14" s="11">
        <f>[5]Planning!$V$38</f>
        <v>3.810957111953639</v>
      </c>
      <c r="AP14" s="11">
        <f>[5]Planning!$V$38</f>
        <v>3.810957111953639</v>
      </c>
      <c r="AQ14" s="11">
        <f>[5]Planning!$V$38</f>
        <v>3.810957111953639</v>
      </c>
      <c r="AR14" s="11">
        <f>[5]Planning!$V$38</f>
        <v>3.810957111953639</v>
      </c>
      <c r="AS14" s="11">
        <f>[5]Planning!$V$38</f>
        <v>3.810957111953639</v>
      </c>
      <c r="AT14" s="11">
        <f>[5]Planning!$V$38</f>
        <v>3.810957111953639</v>
      </c>
      <c r="AU14" s="11">
        <f>[5]Planning!$V$38</f>
        <v>3.810957111953639</v>
      </c>
      <c r="AV14" s="11">
        <f>[5]Planning!$V$38</f>
        <v>3.810957111953639</v>
      </c>
      <c r="AW14" s="11">
        <f>[5]Planning!$V$38</f>
        <v>3.810957111953639</v>
      </c>
      <c r="AX14" s="11">
        <f>[5]Planning!$V$38</f>
        <v>3.810957111953639</v>
      </c>
      <c r="AY14" s="11">
        <f>[5]Planning!$V$38</f>
        <v>3.810957111953639</v>
      </c>
      <c r="AZ14" s="11">
        <f>[5]Planning!$V$38</f>
        <v>3.810957111953639</v>
      </c>
      <c r="BA14" s="11">
        <f>[5]Planning!$V$38</f>
        <v>3.810957111953639</v>
      </c>
      <c r="BB14" s="11">
        <f>[5]Planning!$V$38</f>
        <v>3.810957111953639</v>
      </c>
      <c r="BC14" s="11">
        <f>[5]Planning!$V$38</f>
        <v>3.810957111953639</v>
      </c>
      <c r="BD14" s="11">
        <f>[5]Planning!$V$38</f>
        <v>3.810957111953639</v>
      </c>
      <c r="BE14" s="11">
        <f>[5]Planning!$V$38</f>
        <v>3.810957111953639</v>
      </c>
      <c r="BF14" s="11">
        <f>[5]Planning!$V$38</f>
        <v>3.810957111953639</v>
      </c>
      <c r="BG14" s="10">
        <f>[4]Planning!$P$17</f>
        <v>0.08</v>
      </c>
      <c r="BH14" s="10">
        <f>[4]Planning!$P$17</f>
        <v>0.08</v>
      </c>
      <c r="BI14" s="11">
        <f>[5]Planning!$V$38</f>
        <v>3.810957111953639</v>
      </c>
    </row>
    <row r="15" spans="1:61" hidden="1" x14ac:dyDescent="0.2">
      <c r="A15" s="115"/>
      <c r="B15" s="1" t="s">
        <v>33</v>
      </c>
      <c r="C15" s="169" t="s">
        <v>18</v>
      </c>
      <c r="D15" s="170"/>
      <c r="E15" s="11">
        <f>[5]Planning!$V$39</f>
        <v>3.810957111953639</v>
      </c>
      <c r="F15" s="11">
        <f>[5]Planning!$V$39</f>
        <v>3.810957111953639</v>
      </c>
      <c r="G15" s="11">
        <f>[5]Planning!$V$39</f>
        <v>3.810957111953639</v>
      </c>
      <c r="H15" s="11">
        <f>[5]Planning!$V$39</f>
        <v>3.810957111953639</v>
      </c>
      <c r="I15" s="11">
        <f>[5]Planning!$V$39</f>
        <v>3.810957111953639</v>
      </c>
      <c r="J15" s="11">
        <f>[5]Planning!$V$39</f>
        <v>3.810957111953639</v>
      </c>
      <c r="K15" s="11">
        <f>[5]Planning!$V$39</f>
        <v>3.810957111953639</v>
      </c>
      <c r="L15" s="11">
        <f>[5]Planning!$V$39</f>
        <v>3.810957111953639</v>
      </c>
      <c r="M15" s="11">
        <f>[5]Planning!$V$39</f>
        <v>3.810957111953639</v>
      </c>
      <c r="N15" s="11">
        <f>[5]Planning!$V$39</f>
        <v>3.810957111953639</v>
      </c>
      <c r="O15" s="11">
        <f>[5]Planning!$V$39</f>
        <v>3.810957111953639</v>
      </c>
      <c r="P15" s="11">
        <f>[5]Planning!$V$39</f>
        <v>3.810957111953639</v>
      </c>
      <c r="Q15" s="11">
        <f>[5]Planning!$V$39</f>
        <v>3.810957111953639</v>
      </c>
      <c r="R15" s="11">
        <f>[5]Planning!$V$39</f>
        <v>3.810957111953639</v>
      </c>
      <c r="S15" s="11">
        <f>[5]Planning!$V$39</f>
        <v>3.810957111953639</v>
      </c>
      <c r="T15" s="11">
        <f>[5]Planning!$V$39</f>
        <v>3.810957111953639</v>
      </c>
      <c r="U15" s="11">
        <f>[5]Planning!$V$39</f>
        <v>3.810957111953639</v>
      </c>
      <c r="V15" s="11">
        <f>[5]Planning!$V$39</f>
        <v>3.810957111953639</v>
      </c>
      <c r="W15" s="11">
        <f>[5]Planning!$V$39</f>
        <v>3.810957111953639</v>
      </c>
      <c r="X15" s="11">
        <f>[5]Planning!$V$39</f>
        <v>3.810957111953639</v>
      </c>
      <c r="Y15" s="11">
        <f>[5]Planning!$V$39</f>
        <v>3.810957111953639</v>
      </c>
      <c r="Z15" s="11">
        <f>[5]Planning!$V$39</f>
        <v>3.810957111953639</v>
      </c>
      <c r="AA15" s="11">
        <f>[5]Planning!$V$39</f>
        <v>3.810957111953639</v>
      </c>
      <c r="AB15" s="11">
        <f>[5]Planning!$V$39</f>
        <v>3.810957111953639</v>
      </c>
      <c r="AC15" s="11">
        <f>[5]Planning!$V$39</f>
        <v>3.810957111953639</v>
      </c>
      <c r="AD15" s="11">
        <f>[5]Planning!$V$39</f>
        <v>3.810957111953639</v>
      </c>
      <c r="AE15" s="11">
        <f>[5]Planning!$V$39</f>
        <v>3.810957111953639</v>
      </c>
      <c r="AF15" s="11">
        <f>[5]Planning!$V$39</f>
        <v>3.810957111953639</v>
      </c>
      <c r="AG15" s="11">
        <f>[5]Planning!$V$39</f>
        <v>3.810957111953639</v>
      </c>
      <c r="AH15" s="11">
        <f>[5]Planning!$V$39</f>
        <v>3.810957111953639</v>
      </c>
      <c r="AI15" s="11">
        <f>[5]Planning!$V$39</f>
        <v>3.810957111953639</v>
      </c>
      <c r="AJ15" s="11">
        <f>[5]Planning!$V$39</f>
        <v>3.810957111953639</v>
      </c>
      <c r="AK15" s="11">
        <f>[5]Planning!$V$39</f>
        <v>3.810957111953639</v>
      </c>
      <c r="AL15" s="11">
        <f>[5]Planning!$V$39</f>
        <v>3.810957111953639</v>
      </c>
      <c r="AM15" s="11">
        <f>[5]Planning!$V$39</f>
        <v>3.810957111953639</v>
      </c>
      <c r="AN15" s="11">
        <f>[5]Planning!$V$39</f>
        <v>3.810957111953639</v>
      </c>
      <c r="AO15" s="11">
        <f>[5]Planning!$V$39</f>
        <v>3.810957111953639</v>
      </c>
      <c r="AP15" s="11">
        <f>[5]Planning!$V$39</f>
        <v>3.810957111953639</v>
      </c>
      <c r="AQ15" s="11">
        <f>[5]Planning!$V$39</f>
        <v>3.810957111953639</v>
      </c>
      <c r="AR15" s="11">
        <f>[5]Planning!$V$39</f>
        <v>3.810957111953639</v>
      </c>
      <c r="AS15" s="11">
        <f>[5]Planning!$V$39</f>
        <v>3.810957111953639</v>
      </c>
      <c r="AT15" s="11">
        <f>[5]Planning!$V$39</f>
        <v>3.810957111953639</v>
      </c>
      <c r="AU15" s="11">
        <f>[5]Planning!$V$39</f>
        <v>3.810957111953639</v>
      </c>
      <c r="AV15" s="11">
        <f>[5]Planning!$V$39</f>
        <v>3.810957111953639</v>
      </c>
      <c r="AW15" s="11">
        <f>[5]Planning!$V$39</f>
        <v>3.810957111953639</v>
      </c>
      <c r="AX15" s="11">
        <f>[5]Planning!$V$39</f>
        <v>3.810957111953639</v>
      </c>
      <c r="AY15" s="11">
        <f>[5]Planning!$V$39</f>
        <v>3.810957111953639</v>
      </c>
      <c r="AZ15" s="11">
        <f>[5]Planning!$V$39</f>
        <v>3.810957111953639</v>
      </c>
      <c r="BA15" s="11">
        <f>[5]Planning!$V$39</f>
        <v>3.810957111953639</v>
      </c>
      <c r="BB15" s="11">
        <f>[5]Planning!$V$39</f>
        <v>3.810957111953639</v>
      </c>
      <c r="BC15" s="11">
        <f>[5]Planning!$V$39</f>
        <v>3.810957111953639</v>
      </c>
      <c r="BD15" s="11">
        <f>[5]Planning!$V$39</f>
        <v>3.810957111953639</v>
      </c>
      <c r="BE15" s="11">
        <f>[5]Planning!$V$39</f>
        <v>3.810957111953639</v>
      </c>
      <c r="BF15" s="11">
        <f>[5]Planning!$V$39</f>
        <v>3.810957111953639</v>
      </c>
      <c r="BG15" s="10">
        <f>[4]Planning!$P$17</f>
        <v>0.08</v>
      </c>
      <c r="BH15" s="10">
        <f>[4]Planning!$P$17</f>
        <v>0.08</v>
      </c>
      <c r="BI15" s="11">
        <f>[5]Planning!$V$39</f>
        <v>3.810957111953639</v>
      </c>
    </row>
    <row r="16" spans="1:61" x14ac:dyDescent="0.2">
      <c r="A16" s="115"/>
      <c r="B16" s="1" t="s">
        <v>68</v>
      </c>
      <c r="C16" s="169" t="s">
        <v>70</v>
      </c>
      <c r="D16" s="170"/>
      <c r="E16" s="11">
        <f>E8+E12</f>
        <v>0.72499999999999998</v>
      </c>
      <c r="F16" s="11">
        <f>F8+F12</f>
        <v>0.67999999999999994</v>
      </c>
      <c r="G16" s="11">
        <f t="shared" ref="G16:BA16" si="18">G8+G12</f>
        <v>0.67999999999999994</v>
      </c>
      <c r="H16" s="11">
        <f t="shared" si="18"/>
        <v>0.67999999999999994</v>
      </c>
      <c r="I16" s="11">
        <f t="shared" si="18"/>
        <v>0.67999999999999994</v>
      </c>
      <c r="J16" s="11">
        <f t="shared" ref="J16" si="19">J8+J12</f>
        <v>0.67999999999999994</v>
      </c>
      <c r="K16" s="11">
        <f t="shared" ref="K16" si="20">K8+K12</f>
        <v>0.67999999999999994</v>
      </c>
      <c r="L16" s="11">
        <f t="shared" si="18"/>
        <v>0.67999999999999994</v>
      </c>
      <c r="M16" s="11">
        <f t="shared" si="18"/>
        <v>0.67999999999999994</v>
      </c>
      <c r="N16" s="11">
        <f t="shared" si="18"/>
        <v>0.67999999999999994</v>
      </c>
      <c r="O16" s="11">
        <f t="shared" si="18"/>
        <v>0.67999999999999994</v>
      </c>
      <c r="P16" s="11">
        <f t="shared" si="18"/>
        <v>0.67999999999999994</v>
      </c>
      <c r="Q16" s="11">
        <f t="shared" si="18"/>
        <v>0.67999999999999994</v>
      </c>
      <c r="R16" s="11">
        <f t="shared" si="18"/>
        <v>0.67999999999999994</v>
      </c>
      <c r="S16" s="11">
        <f t="shared" si="18"/>
        <v>0.67999999999999994</v>
      </c>
      <c r="T16" s="11">
        <f t="shared" si="18"/>
        <v>0.67999999999999994</v>
      </c>
      <c r="U16" s="11">
        <f t="shared" si="18"/>
        <v>0.67999999999999994</v>
      </c>
      <c r="V16" s="11">
        <f t="shared" si="18"/>
        <v>0.67999999999999994</v>
      </c>
      <c r="W16" s="11">
        <f t="shared" si="18"/>
        <v>0.67999999999999994</v>
      </c>
      <c r="X16" s="11">
        <f t="shared" si="18"/>
        <v>0.67999999999999994</v>
      </c>
      <c r="Y16" s="11">
        <f t="shared" si="18"/>
        <v>0.67999999999999994</v>
      </c>
      <c r="Z16" s="11">
        <f t="shared" si="18"/>
        <v>0.67999999999999994</v>
      </c>
      <c r="AA16" s="11">
        <f t="shared" si="18"/>
        <v>0.67999999999999994</v>
      </c>
      <c r="AB16" s="11">
        <f t="shared" si="18"/>
        <v>0.67999999999999994</v>
      </c>
      <c r="AC16" s="11">
        <f t="shared" si="18"/>
        <v>0.67999999999999994</v>
      </c>
      <c r="AD16" s="11">
        <f t="shared" si="18"/>
        <v>0.67999999999999994</v>
      </c>
      <c r="AE16" s="11">
        <f t="shared" si="18"/>
        <v>0.67999999999999994</v>
      </c>
      <c r="AF16" s="11">
        <f t="shared" si="18"/>
        <v>0.67999999999999994</v>
      </c>
      <c r="AG16" s="11">
        <f t="shared" si="18"/>
        <v>0.67999999999999994</v>
      </c>
      <c r="AH16" s="11">
        <f t="shared" si="18"/>
        <v>0.67999999999999994</v>
      </c>
      <c r="AI16" s="11">
        <f t="shared" si="18"/>
        <v>0.67999999999999994</v>
      </c>
      <c r="AJ16" s="11">
        <f t="shared" si="18"/>
        <v>0.67999999999999994</v>
      </c>
      <c r="AK16" s="11">
        <f t="shared" si="18"/>
        <v>0.67999999999999994</v>
      </c>
      <c r="AL16" s="11">
        <f t="shared" si="18"/>
        <v>0.67999999999999994</v>
      </c>
      <c r="AM16" s="11">
        <f t="shared" si="18"/>
        <v>0.67999999999999994</v>
      </c>
      <c r="AN16" s="11">
        <f t="shared" si="18"/>
        <v>0.67999999999999994</v>
      </c>
      <c r="AO16" s="11">
        <f t="shared" si="18"/>
        <v>0.67999999999999994</v>
      </c>
      <c r="AP16" s="11">
        <f t="shared" si="18"/>
        <v>0.67999999999999994</v>
      </c>
      <c r="AQ16" s="11">
        <f t="shared" si="18"/>
        <v>0.67999999999999994</v>
      </c>
      <c r="AR16" s="11">
        <f t="shared" si="18"/>
        <v>0.67999999999999994</v>
      </c>
      <c r="AS16" s="11">
        <f t="shared" si="18"/>
        <v>0.67999999999999994</v>
      </c>
      <c r="AT16" s="11">
        <f t="shared" ref="AT16:AW16" si="21">AT8+AT12</f>
        <v>0.67999999999999994</v>
      </c>
      <c r="AU16" s="11">
        <f t="shared" si="21"/>
        <v>0.67999999999999994</v>
      </c>
      <c r="AV16" s="11">
        <f t="shared" si="21"/>
        <v>0.67999999999999994</v>
      </c>
      <c r="AW16" s="11">
        <f t="shared" si="21"/>
        <v>0.67999999999999994</v>
      </c>
      <c r="AX16" s="11">
        <f t="shared" ref="AX16:AZ16" si="22">AX8+AX12</f>
        <v>0.67999999999999994</v>
      </c>
      <c r="AY16" s="11">
        <f t="shared" si="22"/>
        <v>0.67999999999999994</v>
      </c>
      <c r="AZ16" s="11">
        <f t="shared" si="22"/>
        <v>0.67999999999999994</v>
      </c>
      <c r="BA16" s="11">
        <f t="shared" si="18"/>
        <v>0.38</v>
      </c>
      <c r="BB16" s="11">
        <f t="shared" ref="BB16:BF16" si="23">BB8+BB12</f>
        <v>0.38</v>
      </c>
      <c r="BC16" s="11">
        <f t="shared" si="23"/>
        <v>0.38</v>
      </c>
      <c r="BD16" s="11">
        <f t="shared" si="23"/>
        <v>0.38</v>
      </c>
      <c r="BE16" s="11">
        <f t="shared" si="23"/>
        <v>0.38</v>
      </c>
      <c r="BF16" s="11">
        <f t="shared" si="23"/>
        <v>0.38</v>
      </c>
      <c r="BG16" s="11">
        <f t="shared" ref="BG16:BI16" si="24">BG8+BG12</f>
        <v>0.33</v>
      </c>
      <c r="BH16" s="11">
        <f t="shared" ref="BH16" si="25">BH8+BH12</f>
        <v>0.33</v>
      </c>
      <c r="BI16" s="11">
        <f t="shared" si="24"/>
        <v>0.38</v>
      </c>
    </row>
    <row r="17" spans="1:61" x14ac:dyDescent="0.2">
      <c r="A17" s="115"/>
      <c r="B17" s="1" t="s">
        <v>69</v>
      </c>
      <c r="C17" s="169" t="s">
        <v>71</v>
      </c>
      <c r="D17" s="170"/>
      <c r="E17" s="11">
        <f>E9+E13</f>
        <v>0.72499999999999998</v>
      </c>
      <c r="F17" s="11">
        <f>F9+F13</f>
        <v>0.67999999999999994</v>
      </c>
      <c r="G17" s="11">
        <f t="shared" ref="G17:BA17" si="26">G9+G13</f>
        <v>0.67999999999999994</v>
      </c>
      <c r="H17" s="11">
        <f t="shared" si="26"/>
        <v>0.67999999999999994</v>
      </c>
      <c r="I17" s="11">
        <f t="shared" si="26"/>
        <v>0.67999999999999994</v>
      </c>
      <c r="J17" s="11">
        <f t="shared" ref="J17" si="27">J9+J13</f>
        <v>0.67999999999999994</v>
      </c>
      <c r="K17" s="11">
        <f t="shared" ref="K17" si="28">K9+K13</f>
        <v>0.67999999999999994</v>
      </c>
      <c r="L17" s="11">
        <f t="shared" si="26"/>
        <v>0.67999999999999994</v>
      </c>
      <c r="M17" s="11">
        <f t="shared" si="26"/>
        <v>0.67999999999999994</v>
      </c>
      <c r="N17" s="11">
        <f t="shared" si="26"/>
        <v>0.67999999999999994</v>
      </c>
      <c r="O17" s="11">
        <f t="shared" si="26"/>
        <v>0.67999999999999994</v>
      </c>
      <c r="P17" s="11">
        <f t="shared" si="26"/>
        <v>0.67999999999999994</v>
      </c>
      <c r="Q17" s="11">
        <f t="shared" si="26"/>
        <v>0.67999999999999994</v>
      </c>
      <c r="R17" s="11">
        <f t="shared" si="26"/>
        <v>0.67999999999999994</v>
      </c>
      <c r="S17" s="11">
        <f t="shared" si="26"/>
        <v>0.67999999999999994</v>
      </c>
      <c r="T17" s="11">
        <f t="shared" si="26"/>
        <v>0.67999999999999994</v>
      </c>
      <c r="U17" s="11">
        <f t="shared" si="26"/>
        <v>0.67999999999999994</v>
      </c>
      <c r="V17" s="11">
        <f t="shared" si="26"/>
        <v>0.67999999999999994</v>
      </c>
      <c r="W17" s="11">
        <f t="shared" si="26"/>
        <v>0.67999999999999994</v>
      </c>
      <c r="X17" s="11">
        <f t="shared" si="26"/>
        <v>0.67999999999999994</v>
      </c>
      <c r="Y17" s="11">
        <f t="shared" si="26"/>
        <v>0.67999999999999994</v>
      </c>
      <c r="Z17" s="11">
        <f t="shared" si="26"/>
        <v>0.67999999999999994</v>
      </c>
      <c r="AA17" s="11">
        <f t="shared" si="26"/>
        <v>0.67999999999999994</v>
      </c>
      <c r="AB17" s="11">
        <f t="shared" si="26"/>
        <v>0.67999999999999994</v>
      </c>
      <c r="AC17" s="11">
        <f t="shared" si="26"/>
        <v>0.67999999999999994</v>
      </c>
      <c r="AD17" s="11">
        <f t="shared" si="26"/>
        <v>0.67999999999999994</v>
      </c>
      <c r="AE17" s="11">
        <f t="shared" si="26"/>
        <v>0.67999999999999994</v>
      </c>
      <c r="AF17" s="11">
        <f t="shared" si="26"/>
        <v>0.67999999999999994</v>
      </c>
      <c r="AG17" s="11">
        <f t="shared" si="26"/>
        <v>0.67999999999999994</v>
      </c>
      <c r="AH17" s="11">
        <f t="shared" si="26"/>
        <v>0.67999999999999994</v>
      </c>
      <c r="AI17" s="11">
        <f t="shared" si="26"/>
        <v>0.67999999999999994</v>
      </c>
      <c r="AJ17" s="11">
        <f t="shared" si="26"/>
        <v>0.67999999999999994</v>
      </c>
      <c r="AK17" s="11">
        <f t="shared" si="26"/>
        <v>0.67999999999999994</v>
      </c>
      <c r="AL17" s="11">
        <f t="shared" si="26"/>
        <v>0.67999999999999994</v>
      </c>
      <c r="AM17" s="11">
        <f t="shared" si="26"/>
        <v>0.67999999999999994</v>
      </c>
      <c r="AN17" s="11">
        <f t="shared" si="26"/>
        <v>0.67999999999999994</v>
      </c>
      <c r="AO17" s="11">
        <f t="shared" si="26"/>
        <v>0.67999999999999994</v>
      </c>
      <c r="AP17" s="11">
        <f t="shared" si="26"/>
        <v>0.67999999999999994</v>
      </c>
      <c r="AQ17" s="11">
        <f t="shared" si="26"/>
        <v>0.67999999999999994</v>
      </c>
      <c r="AR17" s="11">
        <f t="shared" si="26"/>
        <v>0.67999999999999994</v>
      </c>
      <c r="AS17" s="11">
        <f t="shared" si="26"/>
        <v>0.67999999999999994</v>
      </c>
      <c r="AT17" s="11">
        <f t="shared" ref="AT17:AW17" si="29">AT9+AT13</f>
        <v>0.67999999999999994</v>
      </c>
      <c r="AU17" s="11">
        <f t="shared" si="29"/>
        <v>0.67999999999999994</v>
      </c>
      <c r="AV17" s="11">
        <f t="shared" si="29"/>
        <v>0.67999999999999994</v>
      </c>
      <c r="AW17" s="11">
        <f t="shared" si="29"/>
        <v>0.67999999999999994</v>
      </c>
      <c r="AX17" s="11">
        <f t="shared" ref="AX17:AZ17" si="30">AX9+AX13</f>
        <v>0.67999999999999994</v>
      </c>
      <c r="AY17" s="11">
        <f t="shared" si="30"/>
        <v>0.67999999999999994</v>
      </c>
      <c r="AZ17" s="11">
        <f t="shared" si="30"/>
        <v>0.67999999999999994</v>
      </c>
      <c r="BA17" s="11">
        <f t="shared" si="26"/>
        <v>0.38</v>
      </c>
      <c r="BB17" s="11">
        <f t="shared" ref="BB17:BF17" si="31">BB9+BB13</f>
        <v>0.38</v>
      </c>
      <c r="BC17" s="11">
        <f t="shared" si="31"/>
        <v>0.38</v>
      </c>
      <c r="BD17" s="11">
        <f t="shared" si="31"/>
        <v>0.38</v>
      </c>
      <c r="BE17" s="11">
        <f t="shared" si="31"/>
        <v>0.38</v>
      </c>
      <c r="BF17" s="11">
        <f t="shared" si="31"/>
        <v>0.38</v>
      </c>
      <c r="BG17" s="11">
        <f t="shared" ref="BG17:BI17" si="32">BG9+BG13</f>
        <v>0.33</v>
      </c>
      <c r="BH17" s="11">
        <f t="shared" ref="BH17" si="33">BH9+BH13</f>
        <v>0.33</v>
      </c>
      <c r="BI17" s="11">
        <f t="shared" si="32"/>
        <v>0.38</v>
      </c>
    </row>
    <row r="18" spans="1:61" x14ac:dyDescent="0.2">
      <c r="A18" s="115"/>
      <c r="B18" s="1" t="s">
        <v>32</v>
      </c>
      <c r="C18" s="169" t="s">
        <v>38</v>
      </c>
      <c r="D18" s="170"/>
      <c r="E18" s="11">
        <f>E4-E5</f>
        <v>1</v>
      </c>
      <c r="F18" s="11">
        <f t="shared" ref="F18:BA18" si="34">F4-F5</f>
        <v>1</v>
      </c>
      <c r="G18" s="11">
        <f t="shared" si="34"/>
        <v>1.20049999999992</v>
      </c>
      <c r="H18" s="11">
        <f t="shared" si="34"/>
        <v>1.0004399999997986</v>
      </c>
      <c r="I18" s="11">
        <f t="shared" si="34"/>
        <v>1.1999999999998181</v>
      </c>
      <c r="J18" s="11">
        <f t="shared" ref="J18" si="35">J4-J5</f>
        <v>1</v>
      </c>
      <c r="K18" s="11">
        <f t="shared" ref="K18" si="36">K4-K5</f>
        <v>1</v>
      </c>
      <c r="L18" s="11">
        <f t="shared" si="34"/>
        <v>1</v>
      </c>
      <c r="M18" s="11">
        <f t="shared" si="34"/>
        <v>1</v>
      </c>
      <c r="N18" s="11">
        <f t="shared" si="34"/>
        <v>1</v>
      </c>
      <c r="O18" s="11">
        <f t="shared" si="34"/>
        <v>1</v>
      </c>
      <c r="P18" s="11">
        <f t="shared" si="34"/>
        <v>1.1999999999998181</v>
      </c>
      <c r="Q18" s="11">
        <f t="shared" si="34"/>
        <v>1</v>
      </c>
      <c r="R18" s="11">
        <f t="shared" si="34"/>
        <v>1</v>
      </c>
      <c r="S18" s="11">
        <f t="shared" si="34"/>
        <v>1.1999999999998181</v>
      </c>
      <c r="T18" s="11">
        <f t="shared" si="34"/>
        <v>1</v>
      </c>
      <c r="U18" s="11">
        <f t="shared" si="34"/>
        <v>1</v>
      </c>
      <c r="V18" s="11">
        <f t="shared" si="34"/>
        <v>1.1999999999998181</v>
      </c>
      <c r="W18" s="11">
        <f t="shared" si="34"/>
        <v>1.1999999999998181</v>
      </c>
      <c r="X18" s="11">
        <f t="shared" si="34"/>
        <v>1</v>
      </c>
      <c r="Y18" s="11">
        <f t="shared" si="34"/>
        <v>1</v>
      </c>
      <c r="Z18" s="11">
        <f t="shared" si="34"/>
        <v>1.1999999999998181</v>
      </c>
      <c r="AA18" s="11">
        <f t="shared" si="34"/>
        <v>1.1999999999998181</v>
      </c>
      <c r="AB18" s="11">
        <f t="shared" si="34"/>
        <v>1.1999999999998181</v>
      </c>
      <c r="AC18" s="11">
        <f t="shared" si="34"/>
        <v>1.1999999999998181</v>
      </c>
      <c r="AD18" s="11">
        <f t="shared" si="34"/>
        <v>1.0000000000218279E-2</v>
      </c>
      <c r="AE18" s="11">
        <f t="shared" si="34"/>
        <v>7.9999999998108251E-3</v>
      </c>
      <c r="AF18" s="11">
        <f t="shared" si="34"/>
        <v>1.1999999999998181</v>
      </c>
      <c r="AG18" s="11">
        <f t="shared" si="34"/>
        <v>1.1999999999998181</v>
      </c>
      <c r="AH18" s="11">
        <f t="shared" si="34"/>
        <v>1</v>
      </c>
      <c r="AI18" s="11">
        <f t="shared" si="34"/>
        <v>1.1999999999998181</v>
      </c>
      <c r="AJ18" s="11">
        <f t="shared" si="34"/>
        <v>1</v>
      </c>
      <c r="AK18" s="11">
        <f t="shared" si="34"/>
        <v>1</v>
      </c>
      <c r="AL18" s="11">
        <f t="shared" si="34"/>
        <v>1</v>
      </c>
      <c r="AM18" s="11">
        <f t="shared" si="34"/>
        <v>1.1999999999998181</v>
      </c>
      <c r="AN18" s="11">
        <f t="shared" si="34"/>
        <v>1.1999999999998181</v>
      </c>
      <c r="AO18" s="11">
        <f t="shared" si="34"/>
        <v>1</v>
      </c>
      <c r="AP18" s="11">
        <f t="shared" si="34"/>
        <v>1</v>
      </c>
      <c r="AQ18" s="11">
        <f t="shared" si="34"/>
        <v>1</v>
      </c>
      <c r="AR18" s="11">
        <f t="shared" si="34"/>
        <v>1</v>
      </c>
      <c r="AS18" s="11">
        <f t="shared" si="34"/>
        <v>1</v>
      </c>
      <c r="AT18" s="11">
        <f t="shared" ref="AT18:AW18" si="37">AT4-AT5</f>
        <v>1</v>
      </c>
      <c r="AU18" s="11">
        <f t="shared" si="37"/>
        <v>1</v>
      </c>
      <c r="AV18" s="11">
        <f t="shared" si="37"/>
        <v>1</v>
      </c>
      <c r="AW18" s="11">
        <f t="shared" si="37"/>
        <v>1</v>
      </c>
      <c r="AX18" s="11">
        <f t="shared" ref="AX18:AZ18" si="38">AX4-AX5</f>
        <v>1.1999999999998181</v>
      </c>
      <c r="AY18" s="11">
        <f t="shared" si="38"/>
        <v>1.1999999999998181</v>
      </c>
      <c r="AZ18" s="11">
        <f t="shared" si="38"/>
        <v>1.1999999999998181</v>
      </c>
      <c r="BA18" s="11">
        <f t="shared" si="34"/>
        <v>1</v>
      </c>
      <c r="BB18" s="11">
        <f t="shared" ref="BB18:BF18" si="39">BB4-BB5</f>
        <v>1.1999999999998181</v>
      </c>
      <c r="BC18" s="11">
        <f t="shared" si="39"/>
        <v>1</v>
      </c>
      <c r="BD18" s="11">
        <f t="shared" si="39"/>
        <v>1.1999999999998181</v>
      </c>
      <c r="BE18" s="11">
        <f t="shared" si="39"/>
        <v>1.1999999999998181</v>
      </c>
      <c r="BF18" s="11">
        <f t="shared" si="39"/>
        <v>1.1999999999998181</v>
      </c>
      <c r="BG18" s="11">
        <f t="shared" ref="BG18:BI18" si="40">BG4-BG5</f>
        <v>1</v>
      </c>
      <c r="BH18" s="11">
        <f t="shared" ref="BH18" si="41">BH4-BH5</f>
        <v>1</v>
      </c>
      <c r="BI18" s="11">
        <f t="shared" si="40"/>
        <v>1.1999999999998181</v>
      </c>
    </row>
    <row r="19" spans="1:61" x14ac:dyDescent="0.2">
      <c r="A19" s="115"/>
      <c r="B19" s="1" t="s">
        <v>34</v>
      </c>
      <c r="C19" s="169" t="s">
        <v>52</v>
      </c>
      <c r="D19" s="170"/>
      <c r="E19" s="10">
        <f>[1]Planning!$O$256</f>
        <v>0.5</v>
      </c>
      <c r="F19" s="10">
        <f>[2]Planning!$O$23</f>
        <v>0.5</v>
      </c>
      <c r="G19" s="10">
        <f>[2]Planning!$O$35</f>
        <v>0.5</v>
      </c>
      <c r="H19" s="10">
        <f>[2]Planning!$O$51</f>
        <v>0.5</v>
      </c>
      <c r="I19" s="10">
        <f>[2]Planning!$O$53</f>
        <v>0.5</v>
      </c>
      <c r="J19" s="10">
        <f>[2]Planning!$O$58</f>
        <v>0.5</v>
      </c>
      <c r="K19" s="10">
        <f>[2]Planning!$O$75</f>
        <v>0.5</v>
      </c>
      <c r="L19" s="10">
        <f>[2]Planning!$O$82</f>
        <v>0.5</v>
      </c>
      <c r="M19" s="10">
        <f>[2]Planning!$O$92</f>
        <v>0.5</v>
      </c>
      <c r="N19" s="10">
        <f>[2]Planning!$O$99</f>
        <v>0.5</v>
      </c>
      <c r="O19" s="10">
        <f>[2]Planning!$O$102</f>
        <v>0.5</v>
      </c>
      <c r="P19" s="10">
        <f>[2]Planning!$O$109</f>
        <v>0.5</v>
      </c>
      <c r="Q19" s="10">
        <f>[2]Planning!$O$112</f>
        <v>0.5</v>
      </c>
      <c r="R19" s="10">
        <f>[2]Planning!$O$117</f>
        <v>0.5</v>
      </c>
      <c r="S19" s="10">
        <f>[2]Planning!$O$178</f>
        <v>0.5</v>
      </c>
      <c r="T19" s="10">
        <f>[2]Planning!$O$196</f>
        <v>0.5</v>
      </c>
      <c r="U19" s="10">
        <f>[2]Planning!$O$226</f>
        <v>0.5</v>
      </c>
      <c r="V19" s="10">
        <f>[2]Planning!$O$231</f>
        <v>0.5</v>
      </c>
      <c r="W19" s="10">
        <f>[2]Planning!$O$274</f>
        <v>0.5</v>
      </c>
      <c r="X19" s="10">
        <f>[2]Planning!$O$280</f>
        <v>0.5</v>
      </c>
      <c r="Y19" s="10">
        <f>[2]Planning!$O$288</f>
        <v>0.5</v>
      </c>
      <c r="Z19" s="10">
        <f>[2]Planning!$O$292</f>
        <v>0.5</v>
      </c>
      <c r="AA19" s="10">
        <f>[2]Planning!$O$298</f>
        <v>0.5</v>
      </c>
      <c r="AB19" s="10">
        <f>[2]Planning!$O$301</f>
        <v>0.5</v>
      </c>
      <c r="AC19" s="10">
        <f>[2]Planning!$O$306</f>
        <v>0.5</v>
      </c>
      <c r="AD19" s="10">
        <f>[2]Planning!$O$310</f>
        <v>0.5</v>
      </c>
      <c r="AE19" s="10">
        <f>[2]Planning!$O$323</f>
        <v>0.5</v>
      </c>
      <c r="AF19" s="10">
        <f>[2]Planning!$O$331</f>
        <v>0.5</v>
      </c>
      <c r="AG19" s="10">
        <f>[2]Planning!$O$336</f>
        <v>0.5</v>
      </c>
      <c r="AH19" s="10">
        <f>[2]Planning!$O$340</f>
        <v>0.5</v>
      </c>
      <c r="AI19" s="10">
        <f>[2]Planning!$O$344</f>
        <v>0.5</v>
      </c>
      <c r="AJ19" s="10">
        <f>[2]Planning!$O$347</f>
        <v>0.5</v>
      </c>
      <c r="AK19" s="10">
        <f>[2]Planning!$O$376</f>
        <v>0.5</v>
      </c>
      <c r="AL19" s="10">
        <f>[2]Planning!$O$397</f>
        <v>0.5</v>
      </c>
      <c r="AM19" s="10">
        <f>[2]Planning!$O$405</f>
        <v>0.5</v>
      </c>
      <c r="AN19" s="10">
        <f>[2]Planning!$O$414</f>
        <v>0.5</v>
      </c>
      <c r="AO19" s="10">
        <f>[2]Planning!$O$423</f>
        <v>0.5</v>
      </c>
      <c r="AP19" s="10">
        <f>[2]Planning!$O$428</f>
        <v>0.5</v>
      </c>
      <c r="AQ19" s="10">
        <f>[2]Planning!$O$432</f>
        <v>0.5</v>
      </c>
      <c r="AR19" s="10">
        <f>[2]Planning!$O$435</f>
        <v>0.5</v>
      </c>
      <c r="AS19" s="10">
        <f>[2]Planning!$O$440</f>
        <v>0.5</v>
      </c>
      <c r="AT19" s="10">
        <f>[2]Planning!$O$445</f>
        <v>0.5</v>
      </c>
      <c r="AU19" s="10">
        <f>[2]Planning!$O$451</f>
        <v>0.5</v>
      </c>
      <c r="AV19" s="10">
        <f>[2]Planning!$O$457</f>
        <v>0.5</v>
      </c>
      <c r="AW19" s="10">
        <f>[2]Planning!$O$469</f>
        <v>0.5</v>
      </c>
      <c r="AX19" s="10">
        <f>[2]Planning!$O$484</f>
        <v>0.5</v>
      </c>
      <c r="AY19" s="10">
        <f>[2]Planning!$O$503</f>
        <v>0.5</v>
      </c>
      <c r="AZ19" s="10">
        <f>[2]Planning!$O$506</f>
        <v>0.5</v>
      </c>
      <c r="BA19" s="10">
        <f>[3]Planning!$O$23</f>
        <v>0.3</v>
      </c>
      <c r="BB19" s="10">
        <f>[3]Planning!$O$30</f>
        <v>0.3</v>
      </c>
      <c r="BC19" s="10">
        <f>[3]Planning!$O$33</f>
        <v>0.3</v>
      </c>
      <c r="BD19" s="10">
        <f>[3]Planning!$O$35</f>
        <v>0.3</v>
      </c>
      <c r="BE19" s="10">
        <f>[3]Planning!$O$38</f>
        <v>0.3</v>
      </c>
      <c r="BF19" s="10">
        <f>[3]Planning!$O$42</f>
        <v>0.3</v>
      </c>
      <c r="BG19" s="10">
        <f>[4]Planning!$O$17</f>
        <v>0.3</v>
      </c>
      <c r="BH19" s="10">
        <f>[4]Planning!$O$20</f>
        <v>0.3</v>
      </c>
      <c r="BI19" s="10">
        <f>[3]Planning!$O$42</f>
        <v>0.3</v>
      </c>
    </row>
    <row r="20" spans="1:61" x14ac:dyDescent="0.2">
      <c r="A20" s="116"/>
      <c r="B20" s="3" t="s">
        <v>35</v>
      </c>
      <c r="C20" s="171" t="s">
        <v>53</v>
      </c>
      <c r="D20" s="172"/>
      <c r="E20" s="13">
        <f>[1]Planning!$O$257</f>
        <v>0.5</v>
      </c>
      <c r="F20" s="13">
        <f>[2]Planning!$O$24</f>
        <v>0.5</v>
      </c>
      <c r="G20" s="13">
        <f>[2]Planning!$O$35</f>
        <v>0.5</v>
      </c>
      <c r="H20" s="13">
        <f>[2]Planning!$O$52</f>
        <v>0.5</v>
      </c>
      <c r="I20" s="13">
        <f>[2]Planning!$O$54</f>
        <v>0.5</v>
      </c>
      <c r="J20" s="13">
        <f>[2]Planning!$O$59</f>
        <v>0.5</v>
      </c>
      <c r="K20" s="13">
        <f>[2]Planning!$O$76</f>
        <v>0.5</v>
      </c>
      <c r="L20" s="13">
        <f>[2]Planning!$O$83</f>
        <v>0.5</v>
      </c>
      <c r="M20" s="13">
        <f>[2]Planning!$O$93</f>
        <v>0.5</v>
      </c>
      <c r="N20" s="13">
        <f>[2]Planning!$O$100</f>
        <v>0.5</v>
      </c>
      <c r="O20" s="13">
        <f>[2]Planning!$O$103</f>
        <v>0.5</v>
      </c>
      <c r="P20" s="13">
        <f>[2]Planning!$O$110</f>
        <v>0.5</v>
      </c>
      <c r="Q20" s="13">
        <f>[2]Planning!$O$113</f>
        <v>0.5</v>
      </c>
      <c r="R20" s="13">
        <f>[2]Planning!$O$118</f>
        <v>0.5</v>
      </c>
      <c r="S20" s="13">
        <f>[2]Planning!$O$179</f>
        <v>0.5</v>
      </c>
      <c r="T20" s="13">
        <f>[2]Planning!$O$197</f>
        <v>0.5</v>
      </c>
      <c r="U20" s="13">
        <f>[2]Planning!$O$227</f>
        <v>0.5</v>
      </c>
      <c r="V20" s="13">
        <f>[2]Planning!$O$232</f>
        <v>0.5</v>
      </c>
      <c r="W20" s="13">
        <f>[2]Planning!$O$275</f>
        <v>0.5</v>
      </c>
      <c r="X20" s="13">
        <f>[2]Planning!$O$281</f>
        <v>0.5</v>
      </c>
      <c r="Y20" s="13">
        <f>[2]Planning!$O$289</f>
        <v>0.5</v>
      </c>
      <c r="Z20" s="13">
        <f>[2]Planning!$O$293</f>
        <v>0.5</v>
      </c>
      <c r="AA20" s="13">
        <f>[2]Planning!$O$299</f>
        <v>0.5</v>
      </c>
      <c r="AB20" s="13">
        <f>[2]Planning!$O$302</f>
        <v>0.5</v>
      </c>
      <c r="AC20" s="13">
        <f>[2]Planning!$O$307</f>
        <v>0.5</v>
      </c>
      <c r="AD20" s="13">
        <f>[2]Planning!$O$311</f>
        <v>0.5</v>
      </c>
      <c r="AE20" s="13">
        <f>[2]Planning!$O$324</f>
        <v>0.5</v>
      </c>
      <c r="AF20" s="13">
        <f>[2]Planning!$O$332</f>
        <v>0.5</v>
      </c>
      <c r="AG20" s="13">
        <f>[2]Planning!$O$337</f>
        <v>0.5</v>
      </c>
      <c r="AH20" s="13">
        <f>[2]Planning!$O$341</f>
        <v>0.5</v>
      </c>
      <c r="AI20" s="13">
        <f>[2]Planning!$O$345</f>
        <v>0.5</v>
      </c>
      <c r="AJ20" s="13">
        <f>[2]Planning!$O$348</f>
        <v>0.5</v>
      </c>
      <c r="AK20" s="13">
        <f>[2]Planning!$O$377</f>
        <v>0.5</v>
      </c>
      <c r="AL20" s="13">
        <f>[2]Planning!$O$398</f>
        <v>0.5</v>
      </c>
      <c r="AM20" s="13">
        <f>[2]Planning!$O$406</f>
        <v>0.5</v>
      </c>
      <c r="AN20" s="13">
        <f>[2]Planning!$O$415</f>
        <v>0.5</v>
      </c>
      <c r="AO20" s="13">
        <f>[2]Planning!$O$424</f>
        <v>0.5</v>
      </c>
      <c r="AP20" s="13">
        <f>[2]Planning!$O$429</f>
        <v>0.5</v>
      </c>
      <c r="AQ20" s="13">
        <f>[2]Planning!$O$433</f>
        <v>0.5</v>
      </c>
      <c r="AR20" s="13">
        <f>[2]Planning!$O$436</f>
        <v>0.5</v>
      </c>
      <c r="AS20" s="13">
        <f>[2]Planning!$O$441</f>
        <v>0.5</v>
      </c>
      <c r="AT20" s="13">
        <f>[2]Planning!$O$446</f>
        <v>0.5</v>
      </c>
      <c r="AU20" s="13">
        <f>[2]Planning!$O$452</f>
        <v>0.5</v>
      </c>
      <c r="AV20" s="13">
        <f>[2]Planning!$O$458</f>
        <v>0.5</v>
      </c>
      <c r="AW20" s="13">
        <f>[2]Planning!$O$470</f>
        <v>0.5</v>
      </c>
      <c r="AX20" s="13">
        <f>[2]Planning!$O$485</f>
        <v>0.5</v>
      </c>
      <c r="AY20" s="13">
        <f>[2]Planning!$O$504</f>
        <v>0.5</v>
      </c>
      <c r="AZ20" s="13">
        <f>[2]Planning!$O$507</f>
        <v>0.5</v>
      </c>
      <c r="BA20" s="13">
        <f>[3]Planning!$O$24</f>
        <v>0.3</v>
      </c>
      <c r="BB20" s="13">
        <f>[3]Planning!$O$31</f>
        <v>0.3</v>
      </c>
      <c r="BC20" s="13">
        <f>[3]Planning!$O$34</f>
        <v>0.3</v>
      </c>
      <c r="BD20" s="13">
        <f>[3]Planning!$O$36</f>
        <v>0.3</v>
      </c>
      <c r="BE20" s="13">
        <f>[3]Planning!$O$39</f>
        <v>0.3</v>
      </c>
      <c r="BF20" s="13">
        <f>[3]Planning!$O$43</f>
        <v>0.3</v>
      </c>
      <c r="BG20" s="13">
        <f>[4]Planning!$O$18</f>
        <v>0.3</v>
      </c>
      <c r="BH20" s="13">
        <f>[4]Planning!$O$21</f>
        <v>0.3</v>
      </c>
      <c r="BI20" s="13">
        <f>[3]Planning!$O$43</f>
        <v>0.3</v>
      </c>
    </row>
    <row r="21" spans="1:61" x14ac:dyDescent="0.2">
      <c r="A21" s="117">
        <v>2</v>
      </c>
      <c r="B21" s="4" t="s">
        <v>4</v>
      </c>
      <c r="C21" s="173"/>
      <c r="D21" s="174"/>
      <c r="E21" s="14"/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</row>
    <row r="22" spans="1:61" ht="15.75" x14ac:dyDescent="0.3">
      <c r="A22" s="115"/>
      <c r="B22" s="2" t="s">
        <v>36</v>
      </c>
      <c r="C22" s="37" t="s">
        <v>45</v>
      </c>
      <c r="D22" s="38" t="s">
        <v>13</v>
      </c>
      <c r="E22" s="11">
        <f t="shared" ref="E22:AJ22" si="42">0.734*E3/(E12^1.5)</f>
        <v>0.50864396210956342</v>
      </c>
      <c r="F22" s="11">
        <f t="shared" si="42"/>
        <v>0.5452176584509596</v>
      </c>
      <c r="G22" s="11">
        <f t="shared" si="42"/>
        <v>0.5452176584509596</v>
      </c>
      <c r="H22" s="11">
        <f t="shared" si="42"/>
        <v>0.5452176584509596</v>
      </c>
      <c r="I22" s="11">
        <f t="shared" si="42"/>
        <v>0.5452176584509596</v>
      </c>
      <c r="J22" s="11">
        <f t="shared" si="42"/>
        <v>0.5452176584509596</v>
      </c>
      <c r="K22" s="11">
        <f t="shared" si="42"/>
        <v>0.5452176584509596</v>
      </c>
      <c r="L22" s="11">
        <f t="shared" si="42"/>
        <v>0.5452176584509596</v>
      </c>
      <c r="M22" s="11">
        <f t="shared" si="42"/>
        <v>0.55148452808832693</v>
      </c>
      <c r="N22" s="11">
        <f t="shared" si="42"/>
        <v>0.5452176584509596</v>
      </c>
      <c r="O22" s="11">
        <f t="shared" si="42"/>
        <v>0.5452176584509596</v>
      </c>
      <c r="P22" s="11">
        <f t="shared" si="42"/>
        <v>0.5452176584509596</v>
      </c>
      <c r="Q22" s="11">
        <f t="shared" si="42"/>
        <v>0.5452176584509596</v>
      </c>
      <c r="R22" s="11">
        <f t="shared" si="42"/>
        <v>0.5452176584509596</v>
      </c>
      <c r="S22" s="11">
        <f t="shared" si="42"/>
        <v>0.5452176584509596</v>
      </c>
      <c r="T22" s="11">
        <f t="shared" si="42"/>
        <v>0.5452176584509596</v>
      </c>
      <c r="U22" s="11">
        <f t="shared" si="42"/>
        <v>0.5452176584509596</v>
      </c>
      <c r="V22" s="11">
        <f t="shared" si="42"/>
        <v>0.5452176584509596</v>
      </c>
      <c r="W22" s="11">
        <f t="shared" si="42"/>
        <v>0.5452176584509596</v>
      </c>
      <c r="X22" s="11">
        <f t="shared" si="42"/>
        <v>0.5452176584509596</v>
      </c>
      <c r="Y22" s="11">
        <f t="shared" si="42"/>
        <v>0.5452176584509596</v>
      </c>
      <c r="Z22" s="11">
        <f t="shared" si="42"/>
        <v>0.5452176584509596</v>
      </c>
      <c r="AA22" s="11">
        <f t="shared" si="42"/>
        <v>0.5452176584509596</v>
      </c>
      <c r="AB22" s="11">
        <f t="shared" si="42"/>
        <v>0.5452176584509596</v>
      </c>
      <c r="AC22" s="11">
        <f t="shared" si="42"/>
        <v>0.5452176584509596</v>
      </c>
      <c r="AD22" s="11">
        <f t="shared" si="42"/>
        <v>0.5452176584509596</v>
      </c>
      <c r="AE22" s="11">
        <f t="shared" si="42"/>
        <v>0.5452176584509596</v>
      </c>
      <c r="AF22" s="11">
        <f t="shared" si="42"/>
        <v>0.5452176584509596</v>
      </c>
      <c r="AG22" s="11">
        <f t="shared" si="42"/>
        <v>0.5452176584509596</v>
      </c>
      <c r="AH22" s="11">
        <f t="shared" si="42"/>
        <v>0.5452176584509596</v>
      </c>
      <c r="AI22" s="11">
        <f t="shared" si="42"/>
        <v>0.5452176584509596</v>
      </c>
      <c r="AJ22" s="11">
        <f t="shared" si="42"/>
        <v>0.5452176584509596</v>
      </c>
      <c r="AK22" s="11">
        <f t="shared" ref="AK22:BI22" si="43">0.734*AK3/(AK12^1.5)</f>
        <v>0.5452176584509596</v>
      </c>
      <c r="AL22" s="11">
        <f t="shared" si="43"/>
        <v>0.55148452808832693</v>
      </c>
      <c r="AM22" s="11">
        <f t="shared" si="43"/>
        <v>0.5452176584509596</v>
      </c>
      <c r="AN22" s="11">
        <f t="shared" si="43"/>
        <v>0.5452176584509596</v>
      </c>
      <c r="AO22" s="11">
        <f t="shared" si="43"/>
        <v>0.5452176584509596</v>
      </c>
      <c r="AP22" s="11">
        <f t="shared" si="43"/>
        <v>0.5452176584509596</v>
      </c>
      <c r="AQ22" s="11">
        <f t="shared" si="43"/>
        <v>0.5452176584509596</v>
      </c>
      <c r="AR22" s="11">
        <f t="shared" si="43"/>
        <v>0.5452176584509596</v>
      </c>
      <c r="AS22" s="11">
        <f t="shared" si="43"/>
        <v>0.5452176584509596</v>
      </c>
      <c r="AT22" s="11">
        <f t="shared" si="43"/>
        <v>0.5452176584509596</v>
      </c>
      <c r="AU22" s="11">
        <f t="shared" si="43"/>
        <v>0.5452176584509596</v>
      </c>
      <c r="AV22" s="11">
        <f t="shared" si="43"/>
        <v>0.5452176584509596</v>
      </c>
      <c r="AW22" s="11">
        <f t="shared" si="43"/>
        <v>0.5452176584509596</v>
      </c>
      <c r="AX22" s="11">
        <f t="shared" si="43"/>
        <v>0.5452176584509596</v>
      </c>
      <c r="AY22" s="11">
        <f t="shared" si="43"/>
        <v>0.5452176584509596</v>
      </c>
      <c r="AZ22" s="11">
        <f t="shared" si="43"/>
        <v>0.5452176584509596</v>
      </c>
      <c r="BA22" s="11">
        <f t="shared" si="43"/>
        <v>0.25055381171034963</v>
      </c>
      <c r="BB22" s="11">
        <f t="shared" si="43"/>
        <v>0.25055381171034963</v>
      </c>
      <c r="BC22" s="11">
        <f t="shared" si="43"/>
        <v>0.25055381171034963</v>
      </c>
      <c r="BD22" s="11">
        <f t="shared" si="43"/>
        <v>0.25055381171034963</v>
      </c>
      <c r="BE22" s="11">
        <f t="shared" si="43"/>
        <v>0.25055381171034963</v>
      </c>
      <c r="BF22" s="11">
        <f t="shared" si="43"/>
        <v>0.25055381171034963</v>
      </c>
      <c r="BG22" s="11">
        <f t="shared" si="43"/>
        <v>0.4865778538039931</v>
      </c>
      <c r="BH22" s="11">
        <f t="shared" si="43"/>
        <v>0.4865778538039931</v>
      </c>
      <c r="BI22" s="11">
        <f t="shared" si="43"/>
        <v>0.25055381171034963</v>
      </c>
    </row>
    <row r="23" spans="1:61" x14ac:dyDescent="0.2">
      <c r="A23" s="115"/>
      <c r="B23" s="2" t="s">
        <v>36</v>
      </c>
      <c r="C23" s="39"/>
      <c r="D23" s="57" t="s">
        <v>46</v>
      </c>
      <c r="E23" s="16">
        <f>E19</f>
        <v>0.5</v>
      </c>
      <c r="F23" s="16">
        <f>(1.2+2*Design!E49+Design!E48)</f>
        <v>3.875</v>
      </c>
      <c r="G23" s="16">
        <f t="shared" ref="G23:AL23" si="44">G19</f>
        <v>0.5</v>
      </c>
      <c r="H23" s="16">
        <f t="shared" si="44"/>
        <v>0.5</v>
      </c>
      <c r="I23" s="16">
        <f t="shared" si="44"/>
        <v>0.5</v>
      </c>
      <c r="J23" s="16">
        <f t="shared" si="44"/>
        <v>0.5</v>
      </c>
      <c r="K23" s="16">
        <f t="shared" si="44"/>
        <v>0.5</v>
      </c>
      <c r="L23" s="16">
        <f t="shared" si="44"/>
        <v>0.5</v>
      </c>
      <c r="M23" s="16">
        <f t="shared" si="44"/>
        <v>0.5</v>
      </c>
      <c r="N23" s="16">
        <f t="shared" si="44"/>
        <v>0.5</v>
      </c>
      <c r="O23" s="16">
        <f t="shared" si="44"/>
        <v>0.5</v>
      </c>
      <c r="P23" s="16">
        <f t="shared" si="44"/>
        <v>0.5</v>
      </c>
      <c r="Q23" s="16">
        <f t="shared" si="44"/>
        <v>0.5</v>
      </c>
      <c r="R23" s="16">
        <f t="shared" si="44"/>
        <v>0.5</v>
      </c>
      <c r="S23" s="16">
        <f t="shared" si="44"/>
        <v>0.5</v>
      </c>
      <c r="T23" s="16">
        <f t="shared" si="44"/>
        <v>0.5</v>
      </c>
      <c r="U23" s="16">
        <f t="shared" si="44"/>
        <v>0.5</v>
      </c>
      <c r="V23" s="16">
        <f t="shared" si="44"/>
        <v>0.5</v>
      </c>
      <c r="W23" s="16">
        <f t="shared" si="44"/>
        <v>0.5</v>
      </c>
      <c r="X23" s="16">
        <f t="shared" si="44"/>
        <v>0.5</v>
      </c>
      <c r="Y23" s="16">
        <f t="shared" si="44"/>
        <v>0.5</v>
      </c>
      <c r="Z23" s="16">
        <f t="shared" si="44"/>
        <v>0.5</v>
      </c>
      <c r="AA23" s="16">
        <f t="shared" si="44"/>
        <v>0.5</v>
      </c>
      <c r="AB23" s="16">
        <f t="shared" si="44"/>
        <v>0.5</v>
      </c>
      <c r="AC23" s="16">
        <f t="shared" si="44"/>
        <v>0.5</v>
      </c>
      <c r="AD23" s="16">
        <f t="shared" si="44"/>
        <v>0.5</v>
      </c>
      <c r="AE23" s="16">
        <f t="shared" si="44"/>
        <v>0.5</v>
      </c>
      <c r="AF23" s="16">
        <f t="shared" si="44"/>
        <v>0.5</v>
      </c>
      <c r="AG23" s="16">
        <f t="shared" si="44"/>
        <v>0.5</v>
      </c>
      <c r="AH23" s="16">
        <f t="shared" si="44"/>
        <v>0.5</v>
      </c>
      <c r="AI23" s="16">
        <f t="shared" si="44"/>
        <v>0.5</v>
      </c>
      <c r="AJ23" s="16">
        <f t="shared" si="44"/>
        <v>0.5</v>
      </c>
      <c r="AK23" s="16">
        <f t="shared" si="44"/>
        <v>0.5</v>
      </c>
      <c r="AL23" s="16">
        <f t="shared" si="44"/>
        <v>0.5</v>
      </c>
      <c r="AM23" s="16">
        <f t="shared" ref="AM23:BI23" si="45">AM19</f>
        <v>0.5</v>
      </c>
      <c r="AN23" s="16">
        <f t="shared" si="45"/>
        <v>0.5</v>
      </c>
      <c r="AO23" s="16">
        <f t="shared" si="45"/>
        <v>0.5</v>
      </c>
      <c r="AP23" s="16">
        <f t="shared" si="45"/>
        <v>0.5</v>
      </c>
      <c r="AQ23" s="16">
        <f t="shared" si="45"/>
        <v>0.5</v>
      </c>
      <c r="AR23" s="16">
        <f t="shared" si="45"/>
        <v>0.5</v>
      </c>
      <c r="AS23" s="16">
        <f t="shared" si="45"/>
        <v>0.5</v>
      </c>
      <c r="AT23" s="16">
        <f t="shared" si="45"/>
        <v>0.5</v>
      </c>
      <c r="AU23" s="16">
        <f t="shared" si="45"/>
        <v>0.5</v>
      </c>
      <c r="AV23" s="16">
        <f t="shared" si="45"/>
        <v>0.5</v>
      </c>
      <c r="AW23" s="16">
        <f t="shared" si="45"/>
        <v>0.5</v>
      </c>
      <c r="AX23" s="16">
        <f t="shared" si="45"/>
        <v>0.5</v>
      </c>
      <c r="AY23" s="16">
        <f t="shared" si="45"/>
        <v>0.5</v>
      </c>
      <c r="AZ23" s="16">
        <f t="shared" si="45"/>
        <v>0.5</v>
      </c>
      <c r="BA23" s="16">
        <f t="shared" si="45"/>
        <v>0.3</v>
      </c>
      <c r="BB23" s="16">
        <f t="shared" si="45"/>
        <v>0.3</v>
      </c>
      <c r="BC23" s="16">
        <f t="shared" si="45"/>
        <v>0.3</v>
      </c>
      <c r="BD23" s="16">
        <f t="shared" si="45"/>
        <v>0.3</v>
      </c>
      <c r="BE23" s="16">
        <f t="shared" si="45"/>
        <v>0.3</v>
      </c>
      <c r="BF23" s="16">
        <f t="shared" si="45"/>
        <v>0.3</v>
      </c>
      <c r="BG23" s="16">
        <f t="shared" si="45"/>
        <v>0.3</v>
      </c>
      <c r="BH23" s="16">
        <f t="shared" si="45"/>
        <v>0.3</v>
      </c>
      <c r="BI23" s="16">
        <f t="shared" si="45"/>
        <v>0.3</v>
      </c>
    </row>
    <row r="24" spans="1:61" ht="15.75" x14ac:dyDescent="0.3">
      <c r="A24" s="115"/>
      <c r="B24" s="1" t="s">
        <v>37</v>
      </c>
      <c r="C24" s="37" t="s">
        <v>43</v>
      </c>
      <c r="D24" s="38" t="s">
        <v>14</v>
      </c>
      <c r="E24" s="11">
        <f t="shared" ref="E24:AJ24" si="46">E3/E23</f>
        <v>0.38400000000000001</v>
      </c>
      <c r="F24" s="11">
        <f t="shared" si="46"/>
        <v>4.4903225806451612E-2</v>
      </c>
      <c r="G24" s="11">
        <f t="shared" si="46"/>
        <v>0.34799999999999998</v>
      </c>
      <c r="H24" s="11">
        <f t="shared" si="46"/>
        <v>0.34799999999999998</v>
      </c>
      <c r="I24" s="11">
        <f t="shared" si="46"/>
        <v>0.34799999999999998</v>
      </c>
      <c r="J24" s="11">
        <f t="shared" si="46"/>
        <v>0.34799999999999998</v>
      </c>
      <c r="K24" s="11">
        <f t="shared" si="46"/>
        <v>0.34799999999999998</v>
      </c>
      <c r="L24" s="11">
        <f t="shared" si="46"/>
        <v>0.34799999999999998</v>
      </c>
      <c r="M24" s="11">
        <f t="shared" si="46"/>
        <v>0.35199999999999998</v>
      </c>
      <c r="N24" s="11">
        <f t="shared" si="46"/>
        <v>0.34799999999999998</v>
      </c>
      <c r="O24" s="11">
        <f t="shared" si="46"/>
        <v>0.34799999999999998</v>
      </c>
      <c r="P24" s="11">
        <f t="shared" si="46"/>
        <v>0.34799999999999998</v>
      </c>
      <c r="Q24" s="11">
        <f t="shared" si="46"/>
        <v>0.34799999999999998</v>
      </c>
      <c r="R24" s="11">
        <f t="shared" si="46"/>
        <v>0.34799999999999998</v>
      </c>
      <c r="S24" s="11">
        <f t="shared" si="46"/>
        <v>0.34799999999999998</v>
      </c>
      <c r="T24" s="11">
        <f t="shared" si="46"/>
        <v>0.34799999999999998</v>
      </c>
      <c r="U24" s="11">
        <f t="shared" si="46"/>
        <v>0.34799999999999998</v>
      </c>
      <c r="V24" s="11">
        <f t="shared" si="46"/>
        <v>0.34799999999999998</v>
      </c>
      <c r="W24" s="11">
        <f t="shared" si="46"/>
        <v>0.34799999999999998</v>
      </c>
      <c r="X24" s="11">
        <f t="shared" si="46"/>
        <v>0.34799999999999998</v>
      </c>
      <c r="Y24" s="11">
        <f t="shared" si="46"/>
        <v>0.34799999999999998</v>
      </c>
      <c r="Z24" s="11">
        <f t="shared" si="46"/>
        <v>0.34799999999999998</v>
      </c>
      <c r="AA24" s="11">
        <f t="shared" si="46"/>
        <v>0.34799999999999998</v>
      </c>
      <c r="AB24" s="11">
        <f t="shared" si="46"/>
        <v>0.34799999999999998</v>
      </c>
      <c r="AC24" s="11">
        <f t="shared" si="46"/>
        <v>0.34799999999999998</v>
      </c>
      <c r="AD24" s="11">
        <f t="shared" si="46"/>
        <v>0.34799999999999998</v>
      </c>
      <c r="AE24" s="11">
        <f t="shared" si="46"/>
        <v>0.34799999999999998</v>
      </c>
      <c r="AF24" s="11">
        <f t="shared" si="46"/>
        <v>0.34799999999999998</v>
      </c>
      <c r="AG24" s="11">
        <f t="shared" si="46"/>
        <v>0.34799999999999998</v>
      </c>
      <c r="AH24" s="11">
        <f t="shared" si="46"/>
        <v>0.34799999999999998</v>
      </c>
      <c r="AI24" s="11">
        <f t="shared" si="46"/>
        <v>0.34799999999999998</v>
      </c>
      <c r="AJ24" s="11">
        <f t="shared" si="46"/>
        <v>0.34799999999999998</v>
      </c>
      <c r="AK24" s="11">
        <f t="shared" ref="AK24:BP24" si="47">AK3/AK23</f>
        <v>0.34799999999999998</v>
      </c>
      <c r="AL24" s="11">
        <f t="shared" si="47"/>
        <v>0.35199999999999998</v>
      </c>
      <c r="AM24" s="11">
        <f t="shared" si="47"/>
        <v>0.34799999999999998</v>
      </c>
      <c r="AN24" s="11">
        <f t="shared" si="47"/>
        <v>0.34799999999999998</v>
      </c>
      <c r="AO24" s="11">
        <f t="shared" si="47"/>
        <v>0.34799999999999998</v>
      </c>
      <c r="AP24" s="11">
        <f t="shared" si="47"/>
        <v>0.34799999999999998</v>
      </c>
      <c r="AQ24" s="11">
        <f t="shared" si="47"/>
        <v>0.34799999999999998</v>
      </c>
      <c r="AR24" s="11">
        <f t="shared" si="47"/>
        <v>0.34799999999999998</v>
      </c>
      <c r="AS24" s="11">
        <f t="shared" si="47"/>
        <v>0.34799999999999998</v>
      </c>
      <c r="AT24" s="11">
        <f t="shared" si="47"/>
        <v>0.34799999999999998</v>
      </c>
      <c r="AU24" s="11">
        <f t="shared" si="47"/>
        <v>0.34799999999999998</v>
      </c>
      <c r="AV24" s="11">
        <f t="shared" si="47"/>
        <v>0.34799999999999998</v>
      </c>
      <c r="AW24" s="11">
        <f t="shared" si="47"/>
        <v>0.34799999999999998</v>
      </c>
      <c r="AX24" s="11">
        <f t="shared" si="47"/>
        <v>0.34799999999999998</v>
      </c>
      <c r="AY24" s="11">
        <f t="shared" si="47"/>
        <v>0.34799999999999998</v>
      </c>
      <c r="AZ24" s="11">
        <f t="shared" si="47"/>
        <v>0.34799999999999998</v>
      </c>
      <c r="BA24" s="11">
        <f t="shared" si="47"/>
        <v>5.3333333333333337E-2</v>
      </c>
      <c r="BB24" s="11">
        <f t="shared" si="47"/>
        <v>5.3333333333333337E-2</v>
      </c>
      <c r="BC24" s="11">
        <f t="shared" si="47"/>
        <v>5.3333333333333337E-2</v>
      </c>
      <c r="BD24" s="11">
        <f t="shared" si="47"/>
        <v>5.3333333333333337E-2</v>
      </c>
      <c r="BE24" s="11">
        <f t="shared" si="47"/>
        <v>5.3333333333333337E-2</v>
      </c>
      <c r="BF24" s="11">
        <f t="shared" si="47"/>
        <v>5.3333333333333337E-2</v>
      </c>
      <c r="BG24" s="11">
        <f t="shared" si="47"/>
        <v>0.05</v>
      </c>
      <c r="BH24" s="11">
        <f t="shared" si="47"/>
        <v>0.05</v>
      </c>
      <c r="BI24" s="11">
        <f t="shared" si="47"/>
        <v>5.3333333333333337E-2</v>
      </c>
    </row>
    <row r="25" spans="1:61" ht="14.25" x14ac:dyDescent="0.2">
      <c r="A25" s="116"/>
      <c r="B25" s="3" t="s">
        <v>179</v>
      </c>
      <c r="C25" s="40" t="s">
        <v>44</v>
      </c>
      <c r="D25" s="41" t="s">
        <v>15</v>
      </c>
      <c r="E25" s="17">
        <f>(E24^2/9.81)^(1/3)</f>
        <v>0.24679203955214948</v>
      </c>
      <c r="F25" s="17">
        <f>(F24^2/9.81)^(1/3)</f>
        <v>5.9014947507758611E-2</v>
      </c>
      <c r="G25" s="17">
        <f t="shared" ref="G25:AB25" si="48">(G24^2/9.81)^(1/3)</f>
        <v>0.23111590123715445</v>
      </c>
      <c r="H25" s="17">
        <f t="shared" si="48"/>
        <v>0.23111590123715445</v>
      </c>
      <c r="I25" s="17">
        <f t="shared" si="48"/>
        <v>0.23111590123715445</v>
      </c>
      <c r="J25" s="17">
        <f t="shared" ref="J25" si="49">(J24^2/9.81)^(1/3)</f>
        <v>0.23111590123715445</v>
      </c>
      <c r="K25" s="17">
        <f t="shared" ref="K25" si="50">(K24^2/9.81)^(1/3)</f>
        <v>0.23111590123715445</v>
      </c>
      <c r="L25" s="17">
        <f t="shared" si="48"/>
        <v>0.23111590123715445</v>
      </c>
      <c r="M25" s="17">
        <f t="shared" si="48"/>
        <v>0.23288352880217955</v>
      </c>
      <c r="N25" s="17">
        <f t="shared" si="48"/>
        <v>0.23111590123715445</v>
      </c>
      <c r="O25" s="17">
        <f t="shared" si="48"/>
        <v>0.23111590123715445</v>
      </c>
      <c r="P25" s="17">
        <f t="shared" si="48"/>
        <v>0.23111590123715445</v>
      </c>
      <c r="Q25" s="17">
        <f t="shared" si="48"/>
        <v>0.23111590123715445</v>
      </c>
      <c r="R25" s="17">
        <f t="shared" si="48"/>
        <v>0.23111590123715445</v>
      </c>
      <c r="S25" s="17">
        <f t="shared" si="48"/>
        <v>0.23111590123715445</v>
      </c>
      <c r="T25" s="17">
        <f t="shared" si="48"/>
        <v>0.23111590123715445</v>
      </c>
      <c r="U25" s="17">
        <f t="shared" si="48"/>
        <v>0.23111590123715445</v>
      </c>
      <c r="V25" s="17">
        <f t="shared" si="48"/>
        <v>0.23111590123715445</v>
      </c>
      <c r="W25" s="17">
        <f t="shared" si="48"/>
        <v>0.23111590123715445</v>
      </c>
      <c r="X25" s="17">
        <f t="shared" si="48"/>
        <v>0.23111590123715445</v>
      </c>
      <c r="Y25" s="17">
        <f t="shared" si="48"/>
        <v>0.23111590123715445</v>
      </c>
      <c r="Z25" s="17">
        <f t="shared" si="48"/>
        <v>0.23111590123715445</v>
      </c>
      <c r="AA25" s="17">
        <f t="shared" si="48"/>
        <v>0.23111590123715445</v>
      </c>
      <c r="AB25" s="17">
        <f t="shared" si="48"/>
        <v>0.23111590123715445</v>
      </c>
      <c r="AC25" s="17">
        <f t="shared" ref="AC25:AD25" si="51">(AC24^2/9.81)^(1/3)</f>
        <v>0.23111590123715445</v>
      </c>
      <c r="AD25" s="17">
        <f t="shared" si="51"/>
        <v>0.23111590123715445</v>
      </c>
      <c r="AE25" s="17">
        <f t="shared" ref="AE25:AG25" si="52">(AE24^2/9.81)^(1/3)</f>
        <v>0.23111590123715445</v>
      </c>
      <c r="AF25" s="17">
        <f t="shared" si="52"/>
        <v>0.23111590123715445</v>
      </c>
      <c r="AG25" s="17">
        <f t="shared" si="52"/>
        <v>0.23111590123715445</v>
      </c>
      <c r="AH25" s="17">
        <f t="shared" ref="AH25:BF25" si="53">(AH24^2/9.81)^(1/3)</f>
        <v>0.23111590123715445</v>
      </c>
      <c r="AI25" s="17">
        <f t="shared" si="53"/>
        <v>0.23111590123715445</v>
      </c>
      <c r="AJ25" s="17">
        <f t="shared" si="53"/>
        <v>0.23111590123715445</v>
      </c>
      <c r="AK25" s="17">
        <f t="shared" si="53"/>
        <v>0.23111590123715445</v>
      </c>
      <c r="AL25" s="17">
        <f t="shared" si="53"/>
        <v>0.23288352880217955</v>
      </c>
      <c r="AM25" s="17">
        <f t="shared" si="53"/>
        <v>0.23111590123715445</v>
      </c>
      <c r="AN25" s="17">
        <f t="shared" si="53"/>
        <v>0.23111590123715445</v>
      </c>
      <c r="AO25" s="17">
        <f t="shared" si="53"/>
        <v>0.23111590123715445</v>
      </c>
      <c r="AP25" s="17">
        <f t="shared" si="53"/>
        <v>0.23111590123715445</v>
      </c>
      <c r="AQ25" s="17">
        <f t="shared" si="53"/>
        <v>0.23111590123715445</v>
      </c>
      <c r="AR25" s="17">
        <f t="shared" si="53"/>
        <v>0.23111590123715445</v>
      </c>
      <c r="AS25" s="17">
        <f t="shared" si="53"/>
        <v>0.23111590123715445</v>
      </c>
      <c r="AT25" s="17">
        <f t="shared" ref="AT25:AW25" si="54">(AT24^2/9.81)^(1/3)</f>
        <v>0.23111590123715445</v>
      </c>
      <c r="AU25" s="17">
        <f t="shared" si="54"/>
        <v>0.23111590123715445</v>
      </c>
      <c r="AV25" s="17">
        <f t="shared" si="54"/>
        <v>0.23111590123715445</v>
      </c>
      <c r="AW25" s="17">
        <f t="shared" si="54"/>
        <v>0.23111590123715445</v>
      </c>
      <c r="AX25" s="17">
        <f t="shared" ref="AX25:AZ25" si="55">(AX24^2/9.81)^(1/3)</f>
        <v>0.23111590123715445</v>
      </c>
      <c r="AY25" s="17">
        <f t="shared" si="55"/>
        <v>0.23111590123715445</v>
      </c>
      <c r="AZ25" s="17">
        <f t="shared" si="55"/>
        <v>0.23111590123715445</v>
      </c>
      <c r="BA25" s="17">
        <f t="shared" si="53"/>
        <v>6.618752622021476E-2</v>
      </c>
      <c r="BB25" s="17">
        <f t="shared" si="53"/>
        <v>6.618752622021476E-2</v>
      </c>
      <c r="BC25" s="17">
        <f t="shared" si="53"/>
        <v>6.618752622021476E-2</v>
      </c>
      <c r="BD25" s="17">
        <f t="shared" si="53"/>
        <v>6.618752622021476E-2</v>
      </c>
      <c r="BE25" s="17">
        <f t="shared" si="53"/>
        <v>6.618752622021476E-2</v>
      </c>
      <c r="BF25" s="17">
        <f t="shared" si="53"/>
        <v>6.618752622021476E-2</v>
      </c>
      <c r="BG25" s="17">
        <f t="shared" ref="BG25:BI25" si="56">(BG24^2/9.81)^(1/3)</f>
        <v>6.3400157061682699E-2</v>
      </c>
      <c r="BH25" s="17">
        <f t="shared" si="56"/>
        <v>6.3400157061682699E-2</v>
      </c>
      <c r="BI25" s="17">
        <f t="shared" si="56"/>
        <v>6.618752622021476E-2</v>
      </c>
    </row>
    <row r="26" spans="1:61" x14ac:dyDescent="0.2">
      <c r="A26" s="117">
        <v>3</v>
      </c>
      <c r="B26" s="4" t="s">
        <v>5</v>
      </c>
      <c r="C26" s="42"/>
      <c r="D26" s="4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</row>
    <row r="27" spans="1:61" ht="14.25" x14ac:dyDescent="0.2">
      <c r="A27" s="115"/>
      <c r="B27" s="1" t="s">
        <v>180</v>
      </c>
      <c r="C27" s="37" t="s">
        <v>54</v>
      </c>
      <c r="D27" s="38" t="s">
        <v>16</v>
      </c>
      <c r="E27" s="11">
        <f t="shared" ref="E27:AJ27" si="57">18.46*E3^0.5/(E3+9.91)</f>
        <v>0.80070943666959948</v>
      </c>
      <c r="F27" s="11">
        <f t="shared" si="57"/>
        <v>0.76361329973379288</v>
      </c>
      <c r="G27" s="11">
        <f t="shared" si="57"/>
        <v>0.76361329973379288</v>
      </c>
      <c r="H27" s="11">
        <f t="shared" si="57"/>
        <v>0.76361329973379288</v>
      </c>
      <c r="I27" s="11">
        <f t="shared" si="57"/>
        <v>0.76361329973379288</v>
      </c>
      <c r="J27" s="11">
        <f t="shared" si="57"/>
        <v>0.76361329973379288</v>
      </c>
      <c r="K27" s="11">
        <f t="shared" si="57"/>
        <v>0.76361329973379288</v>
      </c>
      <c r="L27" s="11">
        <f t="shared" si="57"/>
        <v>0.76361329973379288</v>
      </c>
      <c r="M27" s="11">
        <f t="shared" si="57"/>
        <v>0.76783705481741016</v>
      </c>
      <c r="N27" s="11">
        <f t="shared" si="57"/>
        <v>0.76361329973379288</v>
      </c>
      <c r="O27" s="11">
        <f t="shared" si="57"/>
        <v>0.76361329973379288</v>
      </c>
      <c r="P27" s="11">
        <f t="shared" si="57"/>
        <v>0.76361329973379288</v>
      </c>
      <c r="Q27" s="11">
        <f t="shared" si="57"/>
        <v>0.76361329973379288</v>
      </c>
      <c r="R27" s="11">
        <f t="shared" si="57"/>
        <v>0.76361329973379288</v>
      </c>
      <c r="S27" s="11">
        <f t="shared" si="57"/>
        <v>0.76361329973379288</v>
      </c>
      <c r="T27" s="11">
        <f t="shared" si="57"/>
        <v>0.76361329973379288</v>
      </c>
      <c r="U27" s="11">
        <f t="shared" si="57"/>
        <v>0.76361329973379288</v>
      </c>
      <c r="V27" s="11">
        <f t="shared" si="57"/>
        <v>0.76361329973379288</v>
      </c>
      <c r="W27" s="11">
        <f t="shared" si="57"/>
        <v>0.76361329973379288</v>
      </c>
      <c r="X27" s="11">
        <f t="shared" si="57"/>
        <v>0.76361329973379288</v>
      </c>
      <c r="Y27" s="11">
        <f t="shared" si="57"/>
        <v>0.76361329973379288</v>
      </c>
      <c r="Z27" s="11">
        <f t="shared" si="57"/>
        <v>0.76361329973379288</v>
      </c>
      <c r="AA27" s="11">
        <f t="shared" si="57"/>
        <v>0.76361329973379288</v>
      </c>
      <c r="AB27" s="11">
        <f t="shared" si="57"/>
        <v>0.76361329973379288</v>
      </c>
      <c r="AC27" s="11">
        <f t="shared" si="57"/>
        <v>0.76361329973379288</v>
      </c>
      <c r="AD27" s="11">
        <f t="shared" si="57"/>
        <v>0.76361329973379288</v>
      </c>
      <c r="AE27" s="11">
        <f t="shared" si="57"/>
        <v>0.76361329973379288</v>
      </c>
      <c r="AF27" s="11">
        <f t="shared" si="57"/>
        <v>0.76361329973379288</v>
      </c>
      <c r="AG27" s="11">
        <f t="shared" si="57"/>
        <v>0.76361329973379288</v>
      </c>
      <c r="AH27" s="11">
        <f t="shared" si="57"/>
        <v>0.76361329973379288</v>
      </c>
      <c r="AI27" s="11">
        <f t="shared" si="57"/>
        <v>0.76361329973379288</v>
      </c>
      <c r="AJ27" s="11">
        <f t="shared" si="57"/>
        <v>0.76361329973379288</v>
      </c>
      <c r="AK27" s="11">
        <f t="shared" ref="AK27:BI27" si="58">18.46*AK3^0.5/(AK3+9.91)</f>
        <v>0.76361329973379288</v>
      </c>
      <c r="AL27" s="11">
        <f t="shared" si="58"/>
        <v>0.76783705481741016</v>
      </c>
      <c r="AM27" s="11">
        <f t="shared" si="58"/>
        <v>0.76361329973379288</v>
      </c>
      <c r="AN27" s="11">
        <f t="shared" si="58"/>
        <v>0.76361329973379288</v>
      </c>
      <c r="AO27" s="11">
        <f t="shared" si="58"/>
        <v>0.76361329973379288</v>
      </c>
      <c r="AP27" s="11">
        <f t="shared" si="58"/>
        <v>0.76361329973379288</v>
      </c>
      <c r="AQ27" s="11">
        <f t="shared" si="58"/>
        <v>0.76361329973379288</v>
      </c>
      <c r="AR27" s="11">
        <f t="shared" si="58"/>
        <v>0.76361329973379288</v>
      </c>
      <c r="AS27" s="11">
        <f t="shared" si="58"/>
        <v>0.76361329973379288</v>
      </c>
      <c r="AT27" s="11">
        <f t="shared" si="58"/>
        <v>0.76361329973379288</v>
      </c>
      <c r="AU27" s="11">
        <f t="shared" si="58"/>
        <v>0.76361329973379288</v>
      </c>
      <c r="AV27" s="11">
        <f t="shared" si="58"/>
        <v>0.76361329973379288</v>
      </c>
      <c r="AW27" s="11">
        <f t="shared" si="58"/>
        <v>0.76361329973379288</v>
      </c>
      <c r="AX27" s="11">
        <f t="shared" si="58"/>
        <v>0.76361329973379288</v>
      </c>
      <c r="AY27" s="11">
        <f t="shared" si="58"/>
        <v>0.76361329973379288</v>
      </c>
      <c r="AZ27" s="11">
        <f t="shared" si="58"/>
        <v>0.76361329973379288</v>
      </c>
      <c r="BA27" s="11">
        <f t="shared" si="58"/>
        <v>0.23524338346447021</v>
      </c>
      <c r="BB27" s="11">
        <f t="shared" si="58"/>
        <v>0.23524338346447021</v>
      </c>
      <c r="BC27" s="11">
        <f t="shared" si="58"/>
        <v>0.23524338346447021</v>
      </c>
      <c r="BD27" s="11">
        <f t="shared" si="58"/>
        <v>0.23524338346447021</v>
      </c>
      <c r="BE27" s="11">
        <f t="shared" si="58"/>
        <v>0.23524338346447021</v>
      </c>
      <c r="BF27" s="11">
        <f t="shared" si="58"/>
        <v>0.23524338346447021</v>
      </c>
      <c r="BG27" s="11">
        <f t="shared" si="58"/>
        <v>0.22779637607948344</v>
      </c>
      <c r="BH27" s="11">
        <f t="shared" si="58"/>
        <v>0.22779637607948344</v>
      </c>
      <c r="BI27" s="11">
        <f t="shared" si="58"/>
        <v>0.23524338346447021</v>
      </c>
    </row>
    <row r="28" spans="1:61" x14ac:dyDescent="0.2">
      <c r="A28" s="115"/>
      <c r="B28" s="1" t="s">
        <v>6</v>
      </c>
      <c r="C28" s="39"/>
      <c r="D28" s="57" t="s">
        <v>55</v>
      </c>
      <c r="E28" s="16">
        <v>1</v>
      </c>
      <c r="F28" s="16">
        <v>1</v>
      </c>
      <c r="G28" s="16">
        <v>1</v>
      </c>
      <c r="H28" s="16">
        <v>1</v>
      </c>
      <c r="I28" s="16">
        <v>1</v>
      </c>
      <c r="J28" s="16">
        <v>1</v>
      </c>
      <c r="K28" s="16">
        <v>1</v>
      </c>
      <c r="L28" s="16">
        <v>1</v>
      </c>
      <c r="M28" s="16">
        <v>1</v>
      </c>
      <c r="N28" s="16">
        <v>1</v>
      </c>
      <c r="O28" s="16">
        <v>1</v>
      </c>
      <c r="P28" s="16">
        <v>1</v>
      </c>
      <c r="Q28" s="16">
        <v>1</v>
      </c>
      <c r="R28" s="16">
        <v>1</v>
      </c>
      <c r="S28" s="16">
        <v>1</v>
      </c>
      <c r="T28" s="16">
        <v>1</v>
      </c>
      <c r="U28" s="16">
        <v>1</v>
      </c>
      <c r="V28" s="16">
        <v>1</v>
      </c>
      <c r="W28" s="16">
        <v>1</v>
      </c>
      <c r="X28" s="16">
        <v>1</v>
      </c>
      <c r="Y28" s="16">
        <v>1</v>
      </c>
      <c r="Z28" s="16">
        <v>1</v>
      </c>
      <c r="AA28" s="16">
        <v>1</v>
      </c>
      <c r="AB28" s="16">
        <v>1</v>
      </c>
      <c r="AC28" s="16">
        <v>1</v>
      </c>
      <c r="AD28" s="16">
        <v>1</v>
      </c>
      <c r="AE28" s="16">
        <v>1</v>
      </c>
      <c r="AF28" s="16">
        <v>1</v>
      </c>
      <c r="AG28" s="16">
        <v>1</v>
      </c>
      <c r="AH28" s="16">
        <v>1</v>
      </c>
      <c r="AI28" s="16">
        <v>1</v>
      </c>
      <c r="AJ28" s="16">
        <v>1</v>
      </c>
      <c r="AK28" s="16">
        <v>1</v>
      </c>
      <c r="AL28" s="16">
        <v>1</v>
      </c>
      <c r="AM28" s="16">
        <v>1</v>
      </c>
      <c r="AN28" s="16">
        <v>1</v>
      </c>
      <c r="AO28" s="16">
        <v>1</v>
      </c>
      <c r="AP28" s="16">
        <v>1</v>
      </c>
      <c r="AQ28" s="16">
        <v>1</v>
      </c>
      <c r="AR28" s="16">
        <v>1</v>
      </c>
      <c r="AS28" s="16">
        <v>1</v>
      </c>
      <c r="AT28" s="16">
        <v>1</v>
      </c>
      <c r="AU28" s="16">
        <v>1</v>
      </c>
      <c r="AV28" s="16">
        <v>1</v>
      </c>
      <c r="AW28" s="16">
        <v>1</v>
      </c>
      <c r="AX28" s="16">
        <v>1</v>
      </c>
      <c r="AY28" s="16">
        <v>1</v>
      </c>
      <c r="AZ28" s="16">
        <v>8</v>
      </c>
      <c r="BA28" s="16">
        <v>0.8</v>
      </c>
      <c r="BB28" s="16">
        <v>0.8</v>
      </c>
      <c r="BC28" s="16">
        <v>0.8</v>
      </c>
      <c r="BD28" s="16">
        <v>0.8</v>
      </c>
      <c r="BE28" s="16">
        <v>0.8</v>
      </c>
      <c r="BF28" s="16">
        <v>0.8</v>
      </c>
      <c r="BG28" s="16">
        <v>0.8</v>
      </c>
      <c r="BH28" s="16">
        <v>0.8</v>
      </c>
      <c r="BI28" s="16">
        <v>0.8</v>
      </c>
    </row>
    <row r="29" spans="1:61" x14ac:dyDescent="0.2">
      <c r="A29" s="115"/>
      <c r="B29" s="1" t="s">
        <v>7</v>
      </c>
      <c r="C29" s="37" t="s">
        <v>41</v>
      </c>
      <c r="D29" s="38" t="s">
        <v>42</v>
      </c>
      <c r="E29" s="11">
        <f t="shared" ref="E29:AJ29" si="59">E25/2</f>
        <v>0.12339601977607474</v>
      </c>
      <c r="F29" s="11">
        <f t="shared" si="59"/>
        <v>2.9507473753879306E-2</v>
      </c>
      <c r="G29" s="11">
        <f t="shared" si="59"/>
        <v>0.11555795061857722</v>
      </c>
      <c r="H29" s="11">
        <f t="shared" si="59"/>
        <v>0.11555795061857722</v>
      </c>
      <c r="I29" s="11">
        <f t="shared" si="59"/>
        <v>0.11555795061857722</v>
      </c>
      <c r="J29" s="11">
        <f t="shared" si="59"/>
        <v>0.11555795061857722</v>
      </c>
      <c r="K29" s="11">
        <f t="shared" si="59"/>
        <v>0.11555795061857722</v>
      </c>
      <c r="L29" s="11">
        <f t="shared" si="59"/>
        <v>0.11555795061857722</v>
      </c>
      <c r="M29" s="11">
        <f t="shared" si="59"/>
        <v>0.11644176440108978</v>
      </c>
      <c r="N29" s="11">
        <f t="shared" si="59"/>
        <v>0.11555795061857722</v>
      </c>
      <c r="O29" s="11">
        <f t="shared" si="59"/>
        <v>0.11555795061857722</v>
      </c>
      <c r="P29" s="11">
        <f t="shared" si="59"/>
        <v>0.11555795061857722</v>
      </c>
      <c r="Q29" s="11">
        <f t="shared" si="59"/>
        <v>0.11555795061857722</v>
      </c>
      <c r="R29" s="11">
        <f t="shared" si="59"/>
        <v>0.11555795061857722</v>
      </c>
      <c r="S29" s="11">
        <f t="shared" si="59"/>
        <v>0.11555795061857722</v>
      </c>
      <c r="T29" s="11">
        <f t="shared" si="59"/>
        <v>0.11555795061857722</v>
      </c>
      <c r="U29" s="11">
        <f t="shared" si="59"/>
        <v>0.11555795061857722</v>
      </c>
      <c r="V29" s="11">
        <f t="shared" si="59"/>
        <v>0.11555795061857722</v>
      </c>
      <c r="W29" s="11">
        <f t="shared" si="59"/>
        <v>0.11555795061857722</v>
      </c>
      <c r="X29" s="11">
        <f t="shared" si="59"/>
        <v>0.11555795061857722</v>
      </c>
      <c r="Y29" s="11">
        <f t="shared" si="59"/>
        <v>0.11555795061857722</v>
      </c>
      <c r="Z29" s="11">
        <f t="shared" si="59"/>
        <v>0.11555795061857722</v>
      </c>
      <c r="AA29" s="11">
        <f t="shared" si="59"/>
        <v>0.11555795061857722</v>
      </c>
      <c r="AB29" s="11">
        <f t="shared" si="59"/>
        <v>0.11555795061857722</v>
      </c>
      <c r="AC29" s="11">
        <f t="shared" si="59"/>
        <v>0.11555795061857722</v>
      </c>
      <c r="AD29" s="11">
        <f t="shared" si="59"/>
        <v>0.11555795061857722</v>
      </c>
      <c r="AE29" s="11">
        <f t="shared" si="59"/>
        <v>0.11555795061857722</v>
      </c>
      <c r="AF29" s="11">
        <f t="shared" si="59"/>
        <v>0.11555795061857722</v>
      </c>
      <c r="AG29" s="11">
        <f t="shared" si="59"/>
        <v>0.11555795061857722</v>
      </c>
      <c r="AH29" s="11">
        <f t="shared" si="59"/>
        <v>0.11555795061857722</v>
      </c>
      <c r="AI29" s="11">
        <f t="shared" si="59"/>
        <v>0.11555795061857722</v>
      </c>
      <c r="AJ29" s="11">
        <f t="shared" si="59"/>
        <v>0.11555795061857722</v>
      </c>
      <c r="AK29" s="11">
        <f t="shared" ref="AK29:BI29" si="60">AK25/2</f>
        <v>0.11555795061857722</v>
      </c>
      <c r="AL29" s="11">
        <f t="shared" si="60"/>
        <v>0.11644176440108978</v>
      </c>
      <c r="AM29" s="11">
        <f t="shared" si="60"/>
        <v>0.11555795061857722</v>
      </c>
      <c r="AN29" s="11">
        <f t="shared" si="60"/>
        <v>0.11555795061857722</v>
      </c>
      <c r="AO29" s="11">
        <f t="shared" si="60"/>
        <v>0.11555795061857722</v>
      </c>
      <c r="AP29" s="11">
        <f t="shared" si="60"/>
        <v>0.11555795061857722</v>
      </c>
      <c r="AQ29" s="11">
        <f t="shared" si="60"/>
        <v>0.11555795061857722</v>
      </c>
      <c r="AR29" s="11">
        <f t="shared" si="60"/>
        <v>0.11555795061857722</v>
      </c>
      <c r="AS29" s="11">
        <f t="shared" si="60"/>
        <v>0.11555795061857722</v>
      </c>
      <c r="AT29" s="11">
        <f t="shared" si="60"/>
        <v>0.11555795061857722</v>
      </c>
      <c r="AU29" s="11">
        <f t="shared" si="60"/>
        <v>0.11555795061857722</v>
      </c>
      <c r="AV29" s="11">
        <f t="shared" si="60"/>
        <v>0.11555795061857722</v>
      </c>
      <c r="AW29" s="11">
        <f t="shared" si="60"/>
        <v>0.11555795061857722</v>
      </c>
      <c r="AX29" s="11">
        <f t="shared" si="60"/>
        <v>0.11555795061857722</v>
      </c>
      <c r="AY29" s="11">
        <f t="shared" si="60"/>
        <v>0.11555795061857722</v>
      </c>
      <c r="AZ29" s="11">
        <f t="shared" si="60"/>
        <v>0.11555795061857722</v>
      </c>
      <c r="BA29" s="11">
        <f t="shared" si="60"/>
        <v>3.309376311010738E-2</v>
      </c>
      <c r="BB29" s="11">
        <f t="shared" si="60"/>
        <v>3.309376311010738E-2</v>
      </c>
      <c r="BC29" s="11">
        <f t="shared" si="60"/>
        <v>3.309376311010738E-2</v>
      </c>
      <c r="BD29" s="11">
        <f t="shared" si="60"/>
        <v>3.309376311010738E-2</v>
      </c>
      <c r="BE29" s="11">
        <f t="shared" si="60"/>
        <v>3.309376311010738E-2</v>
      </c>
      <c r="BF29" s="11">
        <f t="shared" si="60"/>
        <v>3.309376311010738E-2</v>
      </c>
      <c r="BG29" s="11">
        <f t="shared" si="60"/>
        <v>3.170007853084135E-2</v>
      </c>
      <c r="BH29" s="11">
        <f t="shared" si="60"/>
        <v>3.170007853084135E-2</v>
      </c>
      <c r="BI29" s="11">
        <f t="shared" si="60"/>
        <v>3.309376311010738E-2</v>
      </c>
    </row>
    <row r="30" spans="1:61" x14ac:dyDescent="0.2">
      <c r="A30" s="115"/>
      <c r="B30" s="1"/>
      <c r="C30" s="39"/>
      <c r="D30" s="57" t="s">
        <v>19</v>
      </c>
      <c r="E30" s="16">
        <v>0.15</v>
      </c>
      <c r="F30" s="16">
        <v>0.15</v>
      </c>
      <c r="G30" s="16">
        <v>0.15</v>
      </c>
      <c r="H30" s="16">
        <v>0.15</v>
      </c>
      <c r="I30" s="16">
        <v>0.15</v>
      </c>
      <c r="J30" s="16">
        <v>0.15</v>
      </c>
      <c r="K30" s="16">
        <v>0.15</v>
      </c>
      <c r="L30" s="16">
        <v>0.15</v>
      </c>
      <c r="M30" s="16">
        <v>0.15</v>
      </c>
      <c r="N30" s="16">
        <v>0.15</v>
      </c>
      <c r="O30" s="16">
        <v>0.15</v>
      </c>
      <c r="P30" s="16">
        <v>0.15</v>
      </c>
      <c r="Q30" s="16">
        <v>0.15</v>
      </c>
      <c r="R30" s="16">
        <v>0.15</v>
      </c>
      <c r="S30" s="16">
        <v>0.15</v>
      </c>
      <c r="T30" s="16">
        <v>0.15</v>
      </c>
      <c r="U30" s="16">
        <v>0.15</v>
      </c>
      <c r="V30" s="16">
        <v>0.15</v>
      </c>
      <c r="W30" s="16">
        <v>0.15</v>
      </c>
      <c r="X30" s="16">
        <v>0.15</v>
      </c>
      <c r="Y30" s="16">
        <v>0.15</v>
      </c>
      <c r="Z30" s="16">
        <v>0.15</v>
      </c>
      <c r="AA30" s="16">
        <v>0.15</v>
      </c>
      <c r="AB30" s="16">
        <v>0.15</v>
      </c>
      <c r="AC30" s="16">
        <v>0.15</v>
      </c>
      <c r="AD30" s="16">
        <v>0.15</v>
      </c>
      <c r="AE30" s="16">
        <v>0.15</v>
      </c>
      <c r="AF30" s="16">
        <v>0.15</v>
      </c>
      <c r="AG30" s="16">
        <v>0.15</v>
      </c>
      <c r="AH30" s="16">
        <v>0.15</v>
      </c>
      <c r="AI30" s="16">
        <v>0.15</v>
      </c>
      <c r="AJ30" s="16">
        <v>0.15</v>
      </c>
      <c r="AK30" s="16">
        <v>0.15</v>
      </c>
      <c r="AL30" s="16">
        <v>0.15</v>
      </c>
      <c r="AM30" s="16">
        <v>0.15</v>
      </c>
      <c r="AN30" s="16">
        <v>0.15</v>
      </c>
      <c r="AO30" s="16">
        <v>0.15</v>
      </c>
      <c r="AP30" s="16">
        <v>0.15</v>
      </c>
      <c r="AQ30" s="16">
        <v>0.15</v>
      </c>
      <c r="AR30" s="16">
        <v>0.15</v>
      </c>
      <c r="AS30" s="16">
        <v>0.15</v>
      </c>
      <c r="AT30" s="16">
        <v>0.15</v>
      </c>
      <c r="AU30" s="16">
        <v>0.15</v>
      </c>
      <c r="AV30" s="16">
        <v>0.15</v>
      </c>
      <c r="AW30" s="16">
        <v>0.15</v>
      </c>
      <c r="AX30" s="16">
        <v>0.15</v>
      </c>
      <c r="AY30" s="16">
        <v>0.15</v>
      </c>
      <c r="AZ30" s="16">
        <v>0.15</v>
      </c>
      <c r="BA30" s="11">
        <v>0.1</v>
      </c>
      <c r="BB30" s="11">
        <v>0.1</v>
      </c>
      <c r="BC30" s="11">
        <v>0.1</v>
      </c>
      <c r="BD30" s="11">
        <v>0.1</v>
      </c>
      <c r="BE30" s="11">
        <v>0.1</v>
      </c>
      <c r="BF30" s="11">
        <v>0.1</v>
      </c>
      <c r="BG30" s="11">
        <v>0.1</v>
      </c>
      <c r="BH30" s="11">
        <v>0.1</v>
      </c>
      <c r="BI30" s="11">
        <v>0.1</v>
      </c>
    </row>
    <row r="31" spans="1:61" ht="14.25" x14ac:dyDescent="0.2">
      <c r="A31" s="115"/>
      <c r="B31" s="1" t="s">
        <v>39</v>
      </c>
      <c r="C31" s="167" t="s">
        <v>40</v>
      </c>
      <c r="D31" s="168"/>
      <c r="E31" s="11">
        <f t="shared" ref="E31:AJ31" si="61">(2.5+1.1*E25/E18+0.7*(E25/E18)^3)*(E18*E25)^0.5</f>
        <v>1.3820432007328027</v>
      </c>
      <c r="F31" s="11">
        <f t="shared" si="61"/>
        <v>0.62312990536386159</v>
      </c>
      <c r="G31" s="11">
        <f t="shared" si="61"/>
        <v>1.4310265360413787</v>
      </c>
      <c r="H31" s="11">
        <f t="shared" si="61"/>
        <v>1.3284687932231702</v>
      </c>
      <c r="I31" s="11">
        <f t="shared" si="61"/>
        <v>1.4307782559720565</v>
      </c>
      <c r="J31" s="11">
        <f t="shared" si="61"/>
        <v>1.3282358579597482</v>
      </c>
      <c r="K31" s="11">
        <f t="shared" si="61"/>
        <v>1.3282358579597482</v>
      </c>
      <c r="L31" s="11">
        <f t="shared" si="61"/>
        <v>1.3282358579597482</v>
      </c>
      <c r="M31" s="11">
        <f t="shared" si="61"/>
        <v>1.3343402512707387</v>
      </c>
      <c r="N31" s="11">
        <f t="shared" si="61"/>
        <v>1.3282358579597482</v>
      </c>
      <c r="O31" s="11">
        <f t="shared" si="61"/>
        <v>1.3282358579597482</v>
      </c>
      <c r="P31" s="11">
        <f t="shared" si="61"/>
        <v>1.4307782559720565</v>
      </c>
      <c r="Q31" s="11">
        <f t="shared" si="61"/>
        <v>1.3282358579597482</v>
      </c>
      <c r="R31" s="11">
        <f t="shared" si="61"/>
        <v>1.3282358579597482</v>
      </c>
      <c r="S31" s="11">
        <f t="shared" si="61"/>
        <v>1.4307782559720565</v>
      </c>
      <c r="T31" s="11">
        <f t="shared" si="61"/>
        <v>1.3282358579597482</v>
      </c>
      <c r="U31" s="11">
        <f t="shared" si="61"/>
        <v>1.3282358579597482</v>
      </c>
      <c r="V31" s="11">
        <f t="shared" si="61"/>
        <v>1.4307782559720565</v>
      </c>
      <c r="W31" s="11">
        <f t="shared" si="61"/>
        <v>1.4307782559720565</v>
      </c>
      <c r="X31" s="11">
        <f t="shared" si="61"/>
        <v>1.3282358579597482</v>
      </c>
      <c r="Y31" s="11">
        <f t="shared" si="61"/>
        <v>1.3282358579597482</v>
      </c>
      <c r="Z31" s="11">
        <f t="shared" si="61"/>
        <v>1.4307782559720565</v>
      </c>
      <c r="AA31" s="11">
        <f t="shared" si="61"/>
        <v>1.4307782559720565</v>
      </c>
      <c r="AB31" s="11">
        <f t="shared" si="61"/>
        <v>1.4307782559720565</v>
      </c>
      <c r="AC31" s="11">
        <f t="shared" si="61"/>
        <v>1.4307782559720565</v>
      </c>
      <c r="AD31" s="11">
        <f t="shared" si="61"/>
        <v>416.77675208798831</v>
      </c>
      <c r="AE31" s="11">
        <f t="shared" si="61"/>
        <v>727.20793810319265</v>
      </c>
      <c r="AF31" s="11">
        <f t="shared" si="61"/>
        <v>1.4307782559720565</v>
      </c>
      <c r="AG31" s="11">
        <f t="shared" si="61"/>
        <v>1.4307782559720565</v>
      </c>
      <c r="AH31" s="11">
        <f t="shared" si="61"/>
        <v>1.3282358579597482</v>
      </c>
      <c r="AI31" s="11">
        <f t="shared" si="61"/>
        <v>1.4307782559720565</v>
      </c>
      <c r="AJ31" s="11">
        <f t="shared" si="61"/>
        <v>1.3282358579597482</v>
      </c>
      <c r="AK31" s="11">
        <f t="shared" ref="AK31:BI31" si="62">(2.5+1.1*AK25/AK18+0.7*(AK25/AK18)^3)*(AK18*AK25)^0.5</f>
        <v>1.3282358579597482</v>
      </c>
      <c r="AL31" s="11">
        <f t="shared" si="62"/>
        <v>1.3343402512707387</v>
      </c>
      <c r="AM31" s="11">
        <f t="shared" si="62"/>
        <v>1.4307782559720565</v>
      </c>
      <c r="AN31" s="11">
        <f t="shared" si="62"/>
        <v>1.4307782559720565</v>
      </c>
      <c r="AO31" s="11">
        <f t="shared" si="62"/>
        <v>1.3282358579597482</v>
      </c>
      <c r="AP31" s="11">
        <f t="shared" si="62"/>
        <v>1.3282358579597482</v>
      </c>
      <c r="AQ31" s="11">
        <f t="shared" si="62"/>
        <v>1.3282358579597482</v>
      </c>
      <c r="AR31" s="11">
        <f t="shared" si="62"/>
        <v>1.3282358579597482</v>
      </c>
      <c r="AS31" s="11">
        <f t="shared" si="62"/>
        <v>1.3282358579597482</v>
      </c>
      <c r="AT31" s="11">
        <f t="shared" si="62"/>
        <v>1.3282358579597482</v>
      </c>
      <c r="AU31" s="11">
        <f t="shared" si="62"/>
        <v>1.3282358579597482</v>
      </c>
      <c r="AV31" s="11">
        <f t="shared" si="62"/>
        <v>1.3282358579597482</v>
      </c>
      <c r="AW31" s="11">
        <f t="shared" si="62"/>
        <v>1.3282358579597482</v>
      </c>
      <c r="AX31" s="11">
        <f t="shared" si="62"/>
        <v>1.4307782559720565</v>
      </c>
      <c r="AY31" s="11">
        <f t="shared" si="62"/>
        <v>1.4307782559720565</v>
      </c>
      <c r="AZ31" s="11">
        <f t="shared" si="62"/>
        <v>1.4307782559720565</v>
      </c>
      <c r="BA31" s="11">
        <f t="shared" si="62"/>
        <v>0.66195645520751023</v>
      </c>
      <c r="BB31" s="11">
        <f t="shared" si="62"/>
        <v>0.72169310140157106</v>
      </c>
      <c r="BC31" s="11">
        <f t="shared" si="62"/>
        <v>0.66195645520751023</v>
      </c>
      <c r="BD31" s="11">
        <f t="shared" si="62"/>
        <v>0.72169310140157106</v>
      </c>
      <c r="BE31" s="11">
        <f t="shared" si="62"/>
        <v>0.72169310140157106</v>
      </c>
      <c r="BF31" s="11">
        <f t="shared" si="62"/>
        <v>0.72169310140157106</v>
      </c>
      <c r="BG31" s="11">
        <f t="shared" si="62"/>
        <v>0.64708976123563156</v>
      </c>
      <c r="BH31" s="11">
        <f t="shared" si="62"/>
        <v>0.64708976123563156</v>
      </c>
      <c r="BI31" s="11">
        <f t="shared" si="62"/>
        <v>0.72169310140157106</v>
      </c>
    </row>
    <row r="32" spans="1:61" x14ac:dyDescent="0.2">
      <c r="A32" s="116"/>
      <c r="B32" s="3"/>
      <c r="C32" s="44"/>
      <c r="D32" s="58" t="s">
        <v>56</v>
      </c>
      <c r="E32" s="18">
        <v>1.5</v>
      </c>
      <c r="F32" s="18">
        <v>1.5</v>
      </c>
      <c r="G32" s="18">
        <v>1.5</v>
      </c>
      <c r="H32" s="18">
        <v>1.5</v>
      </c>
      <c r="I32" s="18">
        <v>1.5</v>
      </c>
      <c r="J32" s="18">
        <v>1.5</v>
      </c>
      <c r="K32" s="18">
        <v>1.5</v>
      </c>
      <c r="L32" s="18">
        <v>1.5</v>
      </c>
      <c r="M32" s="18">
        <v>1.5</v>
      </c>
      <c r="N32" s="18">
        <v>1.5</v>
      </c>
      <c r="O32" s="18">
        <v>1.5</v>
      </c>
      <c r="P32" s="18">
        <v>1.5</v>
      </c>
      <c r="Q32" s="18">
        <v>1.5</v>
      </c>
      <c r="R32" s="18">
        <v>1.5</v>
      </c>
      <c r="S32" s="18">
        <v>1.5</v>
      </c>
      <c r="T32" s="18">
        <v>1.5</v>
      </c>
      <c r="U32" s="18">
        <v>1.5</v>
      </c>
      <c r="V32" s="18">
        <v>1.5</v>
      </c>
      <c r="W32" s="18">
        <v>1.5</v>
      </c>
      <c r="X32" s="18">
        <v>1.5</v>
      </c>
      <c r="Y32" s="18">
        <v>1.5</v>
      </c>
      <c r="Z32" s="18">
        <v>1.5</v>
      </c>
      <c r="AA32" s="18">
        <v>1.5</v>
      </c>
      <c r="AB32" s="18">
        <v>1.5</v>
      </c>
      <c r="AC32" s="18">
        <v>1.5</v>
      </c>
      <c r="AD32" s="18">
        <v>1.5</v>
      </c>
      <c r="AE32" s="18">
        <v>1.5</v>
      </c>
      <c r="AF32" s="18">
        <v>1.5</v>
      </c>
      <c r="AG32" s="18">
        <v>1.5</v>
      </c>
      <c r="AH32" s="18">
        <v>1.5</v>
      </c>
      <c r="AI32" s="18">
        <v>1.5</v>
      </c>
      <c r="AJ32" s="18">
        <v>1.5</v>
      </c>
      <c r="AK32" s="18">
        <v>1.4</v>
      </c>
      <c r="AL32" s="18">
        <v>1.4</v>
      </c>
      <c r="AM32" s="18">
        <v>1.4</v>
      </c>
      <c r="AN32" s="18">
        <v>1.4</v>
      </c>
      <c r="AO32" s="18">
        <v>1.4</v>
      </c>
      <c r="AP32" s="18">
        <v>1.4</v>
      </c>
      <c r="AQ32" s="18">
        <v>1.4</v>
      </c>
      <c r="AR32" s="18">
        <v>1.4</v>
      </c>
      <c r="AS32" s="18">
        <v>1.4</v>
      </c>
      <c r="AT32" s="18">
        <v>1.4</v>
      </c>
      <c r="AU32" s="18">
        <v>1.4</v>
      </c>
      <c r="AV32" s="18">
        <v>1.4</v>
      </c>
      <c r="AW32" s="18">
        <v>1.4</v>
      </c>
      <c r="AX32" s="18">
        <v>1.4</v>
      </c>
      <c r="AY32" s="18">
        <v>1.4</v>
      </c>
      <c r="AZ32" s="18">
        <v>1.4</v>
      </c>
      <c r="BA32" s="18">
        <v>1</v>
      </c>
      <c r="BB32" s="18">
        <v>1</v>
      </c>
      <c r="BC32" s="18">
        <v>1</v>
      </c>
      <c r="BD32" s="18">
        <v>1</v>
      </c>
      <c r="BE32" s="18">
        <v>1</v>
      </c>
      <c r="BF32" s="18">
        <v>1</v>
      </c>
      <c r="BG32" s="18">
        <v>1</v>
      </c>
      <c r="BH32" s="18">
        <v>1</v>
      </c>
      <c r="BI32" s="18">
        <v>1</v>
      </c>
    </row>
    <row r="33" spans="1:61" x14ac:dyDescent="0.2">
      <c r="A33" s="117">
        <v>4</v>
      </c>
      <c r="B33" s="4" t="s">
        <v>8</v>
      </c>
      <c r="C33" s="49"/>
      <c r="D33" s="50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15"/>
      <c r="P33" s="19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</row>
    <row r="34" spans="1:61" ht="15.75" x14ac:dyDescent="0.3">
      <c r="A34" s="115"/>
      <c r="B34" s="21" t="s">
        <v>9</v>
      </c>
      <c r="C34" s="51" t="s">
        <v>50</v>
      </c>
      <c r="D34" s="52" t="s">
        <v>182</v>
      </c>
      <c r="E34" s="11">
        <f t="shared" ref="E34:AJ34" si="63">3*E12</f>
        <v>1.2749999999999999</v>
      </c>
      <c r="F34" s="11">
        <f t="shared" si="63"/>
        <v>1.1400000000000001</v>
      </c>
      <c r="G34" s="11">
        <f t="shared" si="63"/>
        <v>1.1400000000000001</v>
      </c>
      <c r="H34" s="11">
        <f t="shared" si="63"/>
        <v>1.1400000000000001</v>
      </c>
      <c r="I34" s="11">
        <f t="shared" si="63"/>
        <v>1.1400000000000001</v>
      </c>
      <c r="J34" s="11">
        <f t="shared" si="63"/>
        <v>1.1400000000000001</v>
      </c>
      <c r="K34" s="11">
        <f t="shared" si="63"/>
        <v>1.1400000000000001</v>
      </c>
      <c r="L34" s="11">
        <f t="shared" si="63"/>
        <v>1.1400000000000001</v>
      </c>
      <c r="M34" s="11">
        <f t="shared" si="63"/>
        <v>1.1400000000000001</v>
      </c>
      <c r="N34" s="11">
        <f t="shared" si="63"/>
        <v>1.1400000000000001</v>
      </c>
      <c r="O34" s="11">
        <f t="shared" si="63"/>
        <v>1.1400000000000001</v>
      </c>
      <c r="P34" s="11">
        <f t="shared" si="63"/>
        <v>1.1400000000000001</v>
      </c>
      <c r="Q34" s="11">
        <f t="shared" si="63"/>
        <v>1.1400000000000001</v>
      </c>
      <c r="R34" s="11">
        <f t="shared" si="63"/>
        <v>1.1400000000000001</v>
      </c>
      <c r="S34" s="11">
        <f t="shared" si="63"/>
        <v>1.1400000000000001</v>
      </c>
      <c r="T34" s="11">
        <f t="shared" si="63"/>
        <v>1.1400000000000001</v>
      </c>
      <c r="U34" s="11">
        <f t="shared" si="63"/>
        <v>1.1400000000000001</v>
      </c>
      <c r="V34" s="11">
        <f t="shared" si="63"/>
        <v>1.1400000000000001</v>
      </c>
      <c r="W34" s="11">
        <f t="shared" si="63"/>
        <v>1.1400000000000001</v>
      </c>
      <c r="X34" s="11">
        <f t="shared" si="63"/>
        <v>1.1400000000000001</v>
      </c>
      <c r="Y34" s="11">
        <f t="shared" si="63"/>
        <v>1.1400000000000001</v>
      </c>
      <c r="Z34" s="11">
        <f t="shared" si="63"/>
        <v>1.1400000000000001</v>
      </c>
      <c r="AA34" s="11">
        <f t="shared" si="63"/>
        <v>1.1400000000000001</v>
      </c>
      <c r="AB34" s="11">
        <f t="shared" si="63"/>
        <v>1.1400000000000001</v>
      </c>
      <c r="AC34" s="11">
        <f t="shared" si="63"/>
        <v>1.1400000000000001</v>
      </c>
      <c r="AD34" s="11">
        <f t="shared" si="63"/>
        <v>1.1400000000000001</v>
      </c>
      <c r="AE34" s="11">
        <f t="shared" si="63"/>
        <v>1.1400000000000001</v>
      </c>
      <c r="AF34" s="11">
        <f t="shared" si="63"/>
        <v>1.1400000000000001</v>
      </c>
      <c r="AG34" s="11">
        <f t="shared" si="63"/>
        <v>1.1400000000000001</v>
      </c>
      <c r="AH34" s="11">
        <f t="shared" si="63"/>
        <v>1.1400000000000001</v>
      </c>
      <c r="AI34" s="11">
        <f t="shared" si="63"/>
        <v>1.1400000000000001</v>
      </c>
      <c r="AJ34" s="11">
        <f t="shared" si="63"/>
        <v>1.1400000000000001</v>
      </c>
      <c r="AK34" s="11">
        <f t="shared" ref="AK34:BI34" si="64">3*AK12</f>
        <v>1.1400000000000001</v>
      </c>
      <c r="AL34" s="11">
        <f t="shared" si="64"/>
        <v>1.1400000000000001</v>
      </c>
      <c r="AM34" s="11">
        <f t="shared" si="64"/>
        <v>1.1400000000000001</v>
      </c>
      <c r="AN34" s="11">
        <f t="shared" si="64"/>
        <v>1.1400000000000001</v>
      </c>
      <c r="AO34" s="11">
        <f t="shared" si="64"/>
        <v>1.1400000000000001</v>
      </c>
      <c r="AP34" s="11">
        <f t="shared" si="64"/>
        <v>1.1400000000000001</v>
      </c>
      <c r="AQ34" s="11">
        <f t="shared" si="64"/>
        <v>1.1400000000000001</v>
      </c>
      <c r="AR34" s="11">
        <f t="shared" si="64"/>
        <v>1.1400000000000001</v>
      </c>
      <c r="AS34" s="11">
        <f t="shared" si="64"/>
        <v>1.1400000000000001</v>
      </c>
      <c r="AT34" s="11">
        <f t="shared" si="64"/>
        <v>1.1400000000000001</v>
      </c>
      <c r="AU34" s="11">
        <f t="shared" si="64"/>
        <v>1.1400000000000001</v>
      </c>
      <c r="AV34" s="11">
        <f t="shared" si="64"/>
        <v>1.1400000000000001</v>
      </c>
      <c r="AW34" s="11">
        <f t="shared" si="64"/>
        <v>1.1400000000000001</v>
      </c>
      <c r="AX34" s="11">
        <f t="shared" si="64"/>
        <v>1.1400000000000001</v>
      </c>
      <c r="AY34" s="11">
        <f t="shared" si="64"/>
        <v>1.1400000000000001</v>
      </c>
      <c r="AZ34" s="11">
        <f t="shared" si="64"/>
        <v>1.1400000000000001</v>
      </c>
      <c r="BA34" s="11">
        <f t="shared" si="64"/>
        <v>0.39</v>
      </c>
      <c r="BB34" s="11">
        <f t="shared" si="64"/>
        <v>0.39</v>
      </c>
      <c r="BC34" s="11">
        <f t="shared" si="64"/>
        <v>0.39</v>
      </c>
      <c r="BD34" s="11">
        <f t="shared" si="64"/>
        <v>0.39</v>
      </c>
      <c r="BE34" s="11">
        <f t="shared" si="64"/>
        <v>0.39</v>
      </c>
      <c r="BF34" s="11">
        <f t="shared" si="64"/>
        <v>0.39</v>
      </c>
      <c r="BG34" s="11">
        <f t="shared" si="64"/>
        <v>0.24</v>
      </c>
      <c r="BH34" s="11">
        <f t="shared" si="64"/>
        <v>0.24</v>
      </c>
      <c r="BI34" s="11">
        <f t="shared" si="64"/>
        <v>0.39</v>
      </c>
    </row>
    <row r="35" spans="1:61" x14ac:dyDescent="0.2">
      <c r="A35" s="115"/>
      <c r="B35" s="21"/>
      <c r="C35" s="51"/>
      <c r="D35" s="57" t="s">
        <v>19</v>
      </c>
      <c r="E35" s="11">
        <v>1.3</v>
      </c>
      <c r="F35" s="11">
        <v>1.2</v>
      </c>
      <c r="G35" s="11">
        <v>1.2</v>
      </c>
      <c r="H35" s="11">
        <v>1.2</v>
      </c>
      <c r="I35" s="11">
        <v>1.2</v>
      </c>
      <c r="J35" s="11">
        <v>1.2</v>
      </c>
      <c r="K35" s="11">
        <v>1.2</v>
      </c>
      <c r="L35" s="11">
        <v>1.2</v>
      </c>
      <c r="M35" s="11">
        <v>1.2</v>
      </c>
      <c r="N35" s="11">
        <v>1.2</v>
      </c>
      <c r="O35" s="11">
        <v>1.2</v>
      </c>
      <c r="P35" s="11">
        <v>1.2</v>
      </c>
      <c r="Q35" s="11">
        <v>1.2</v>
      </c>
      <c r="R35" s="11">
        <v>1.2</v>
      </c>
      <c r="S35" s="11">
        <v>1.2</v>
      </c>
      <c r="T35" s="11">
        <v>1.2</v>
      </c>
      <c r="U35" s="11">
        <v>1.2</v>
      </c>
      <c r="V35" s="11">
        <v>1.2</v>
      </c>
      <c r="W35" s="11">
        <v>1.2</v>
      </c>
      <c r="X35" s="11">
        <v>1.2</v>
      </c>
      <c r="Y35" s="11">
        <v>1.2</v>
      </c>
      <c r="Z35" s="11">
        <v>1.2</v>
      </c>
      <c r="AA35" s="11">
        <v>1.2</v>
      </c>
      <c r="AB35" s="11">
        <v>1.2</v>
      </c>
      <c r="AC35" s="11">
        <v>1.2</v>
      </c>
      <c r="AD35" s="11">
        <v>1.2</v>
      </c>
      <c r="AE35" s="11">
        <v>1.2</v>
      </c>
      <c r="AF35" s="11">
        <v>1.2</v>
      </c>
      <c r="AG35" s="11">
        <v>1.2</v>
      </c>
      <c r="AH35" s="11">
        <v>1.2</v>
      </c>
      <c r="AI35" s="11">
        <v>1.2</v>
      </c>
      <c r="AJ35" s="11">
        <v>1.2</v>
      </c>
      <c r="AK35" s="11">
        <v>1.2</v>
      </c>
      <c r="AL35" s="11">
        <v>1.2</v>
      </c>
      <c r="AM35" s="11">
        <v>1.2</v>
      </c>
      <c r="AN35" s="11">
        <v>1.2</v>
      </c>
      <c r="AO35" s="11">
        <v>1.2</v>
      </c>
      <c r="AP35" s="11">
        <v>1.2</v>
      </c>
      <c r="AQ35" s="11">
        <v>1.2</v>
      </c>
      <c r="AR35" s="11">
        <v>1.2</v>
      </c>
      <c r="AS35" s="11">
        <v>1.2</v>
      </c>
      <c r="AT35" s="11">
        <v>1.2</v>
      </c>
      <c r="AU35" s="11">
        <v>1.2</v>
      </c>
      <c r="AV35" s="11">
        <v>1.2</v>
      </c>
      <c r="AW35" s="11">
        <v>1.2</v>
      </c>
      <c r="AX35" s="11">
        <v>1.2</v>
      </c>
      <c r="AY35" s="11">
        <v>1.2</v>
      </c>
      <c r="AZ35" s="11">
        <v>1.2</v>
      </c>
      <c r="BA35" s="11">
        <v>1</v>
      </c>
      <c r="BB35" s="11">
        <v>1</v>
      </c>
      <c r="BC35" s="11">
        <v>1</v>
      </c>
      <c r="BD35" s="11">
        <v>1</v>
      </c>
      <c r="BE35" s="11">
        <v>1</v>
      </c>
      <c r="BF35" s="11">
        <v>1</v>
      </c>
      <c r="BG35" s="11">
        <v>1</v>
      </c>
      <c r="BH35" s="11">
        <v>1</v>
      </c>
      <c r="BI35" s="11">
        <v>1</v>
      </c>
    </row>
    <row r="36" spans="1:61" ht="15.75" x14ac:dyDescent="0.3">
      <c r="A36" s="115"/>
      <c r="B36" s="21" t="s">
        <v>10</v>
      </c>
      <c r="C36" s="51" t="s">
        <v>51</v>
      </c>
      <c r="D36" s="52" t="s">
        <v>183</v>
      </c>
      <c r="E36" s="11">
        <f t="shared" ref="E36:AJ36" si="65">4*E13</f>
        <v>1.7</v>
      </c>
      <c r="F36" s="11">
        <f t="shared" si="65"/>
        <v>1.52</v>
      </c>
      <c r="G36" s="11">
        <f t="shared" si="65"/>
        <v>1.52</v>
      </c>
      <c r="H36" s="11">
        <f t="shared" si="65"/>
        <v>1.52</v>
      </c>
      <c r="I36" s="11">
        <f t="shared" si="65"/>
        <v>1.52</v>
      </c>
      <c r="J36" s="11">
        <f t="shared" si="65"/>
        <v>1.52</v>
      </c>
      <c r="K36" s="11">
        <f t="shared" si="65"/>
        <v>1.52</v>
      </c>
      <c r="L36" s="11">
        <f t="shared" si="65"/>
        <v>1.52</v>
      </c>
      <c r="M36" s="11">
        <f t="shared" si="65"/>
        <v>1.52</v>
      </c>
      <c r="N36" s="11">
        <f t="shared" si="65"/>
        <v>1.52</v>
      </c>
      <c r="O36" s="11">
        <f t="shared" si="65"/>
        <v>1.52</v>
      </c>
      <c r="P36" s="11">
        <f t="shared" si="65"/>
        <v>1.52</v>
      </c>
      <c r="Q36" s="11">
        <f t="shared" si="65"/>
        <v>1.52</v>
      </c>
      <c r="R36" s="11">
        <f t="shared" si="65"/>
        <v>1.52</v>
      </c>
      <c r="S36" s="11">
        <f t="shared" si="65"/>
        <v>1.52</v>
      </c>
      <c r="T36" s="11">
        <f t="shared" si="65"/>
        <v>1.52</v>
      </c>
      <c r="U36" s="11">
        <f t="shared" si="65"/>
        <v>1.52</v>
      </c>
      <c r="V36" s="11">
        <f t="shared" si="65"/>
        <v>1.52</v>
      </c>
      <c r="W36" s="11">
        <f t="shared" si="65"/>
        <v>1.52</v>
      </c>
      <c r="X36" s="11">
        <f t="shared" si="65"/>
        <v>1.52</v>
      </c>
      <c r="Y36" s="11">
        <f t="shared" si="65"/>
        <v>1.52</v>
      </c>
      <c r="Z36" s="11">
        <f t="shared" si="65"/>
        <v>1.52</v>
      </c>
      <c r="AA36" s="11">
        <f t="shared" si="65"/>
        <v>1.52</v>
      </c>
      <c r="AB36" s="11">
        <f t="shared" si="65"/>
        <v>1.52</v>
      </c>
      <c r="AC36" s="11">
        <f t="shared" si="65"/>
        <v>1.52</v>
      </c>
      <c r="AD36" s="11">
        <f t="shared" si="65"/>
        <v>1.52</v>
      </c>
      <c r="AE36" s="11">
        <f t="shared" si="65"/>
        <v>1.52</v>
      </c>
      <c r="AF36" s="11">
        <f t="shared" si="65"/>
        <v>1.52</v>
      </c>
      <c r="AG36" s="11">
        <f t="shared" si="65"/>
        <v>1.52</v>
      </c>
      <c r="AH36" s="11">
        <f t="shared" si="65"/>
        <v>1.52</v>
      </c>
      <c r="AI36" s="11">
        <f t="shared" si="65"/>
        <v>1.52</v>
      </c>
      <c r="AJ36" s="11">
        <f t="shared" si="65"/>
        <v>1.52</v>
      </c>
      <c r="AK36" s="11">
        <f t="shared" ref="AK36:BI36" si="66">4*AK13</f>
        <v>1.52</v>
      </c>
      <c r="AL36" s="11">
        <f t="shared" si="66"/>
        <v>1.52</v>
      </c>
      <c r="AM36" s="11">
        <f t="shared" si="66"/>
        <v>1.52</v>
      </c>
      <c r="AN36" s="11">
        <f t="shared" si="66"/>
        <v>1.52</v>
      </c>
      <c r="AO36" s="11">
        <f t="shared" si="66"/>
        <v>1.52</v>
      </c>
      <c r="AP36" s="11">
        <f t="shared" si="66"/>
        <v>1.52</v>
      </c>
      <c r="AQ36" s="11">
        <f t="shared" si="66"/>
        <v>1.52</v>
      </c>
      <c r="AR36" s="11">
        <f t="shared" si="66"/>
        <v>1.52</v>
      </c>
      <c r="AS36" s="11">
        <f t="shared" si="66"/>
        <v>1.52</v>
      </c>
      <c r="AT36" s="11">
        <f t="shared" si="66"/>
        <v>1.52</v>
      </c>
      <c r="AU36" s="11">
        <f t="shared" si="66"/>
        <v>1.52</v>
      </c>
      <c r="AV36" s="11">
        <f t="shared" si="66"/>
        <v>1.52</v>
      </c>
      <c r="AW36" s="11">
        <f t="shared" si="66"/>
        <v>1.52</v>
      </c>
      <c r="AX36" s="11">
        <f t="shared" si="66"/>
        <v>1.52</v>
      </c>
      <c r="AY36" s="11">
        <f t="shared" si="66"/>
        <v>1.52</v>
      </c>
      <c r="AZ36" s="11">
        <f t="shared" si="66"/>
        <v>1.52</v>
      </c>
      <c r="BA36" s="11">
        <f t="shared" si="66"/>
        <v>0.52</v>
      </c>
      <c r="BB36" s="11">
        <f t="shared" si="66"/>
        <v>0.52</v>
      </c>
      <c r="BC36" s="11">
        <f t="shared" si="66"/>
        <v>0.52</v>
      </c>
      <c r="BD36" s="11">
        <f t="shared" si="66"/>
        <v>0.52</v>
      </c>
      <c r="BE36" s="11">
        <f t="shared" si="66"/>
        <v>0.52</v>
      </c>
      <c r="BF36" s="11">
        <f t="shared" si="66"/>
        <v>0.52</v>
      </c>
      <c r="BG36" s="11">
        <f t="shared" si="66"/>
        <v>0.32</v>
      </c>
      <c r="BH36" s="11">
        <f t="shared" si="66"/>
        <v>0.32</v>
      </c>
      <c r="BI36" s="11">
        <f t="shared" si="66"/>
        <v>0.52</v>
      </c>
    </row>
    <row r="37" spans="1:61" x14ac:dyDescent="0.2">
      <c r="A37" s="116"/>
      <c r="B37" s="12"/>
      <c r="C37" s="53"/>
      <c r="D37" s="58" t="s">
        <v>19</v>
      </c>
      <c r="E37" s="17">
        <v>1.8</v>
      </c>
      <c r="F37" s="17">
        <v>1.5</v>
      </c>
      <c r="G37" s="17">
        <v>1.5</v>
      </c>
      <c r="H37" s="17">
        <v>1.5</v>
      </c>
      <c r="I37" s="17">
        <v>1.5</v>
      </c>
      <c r="J37" s="17">
        <v>2.5</v>
      </c>
      <c r="K37" s="17">
        <v>1.5</v>
      </c>
      <c r="L37" s="17">
        <v>1.5</v>
      </c>
      <c r="M37" s="17">
        <v>1.5</v>
      </c>
      <c r="N37" s="17">
        <v>1.5</v>
      </c>
      <c r="O37" s="17">
        <v>1.5</v>
      </c>
      <c r="P37" s="17">
        <v>1.5</v>
      </c>
      <c r="Q37" s="17">
        <v>1.5</v>
      </c>
      <c r="R37" s="17">
        <v>1.5</v>
      </c>
      <c r="S37" s="17">
        <v>1.5</v>
      </c>
      <c r="T37" s="17">
        <v>1.5</v>
      </c>
      <c r="U37" s="17">
        <v>1.5</v>
      </c>
      <c r="V37" s="17">
        <v>1.5</v>
      </c>
      <c r="W37" s="17">
        <v>1.5</v>
      </c>
      <c r="X37" s="17">
        <v>1.5</v>
      </c>
      <c r="Y37" s="17">
        <v>1.5</v>
      </c>
      <c r="Z37" s="17">
        <v>1.5</v>
      </c>
      <c r="AA37" s="17">
        <v>1.5</v>
      </c>
      <c r="AB37" s="17">
        <v>1.5</v>
      </c>
      <c r="AC37" s="17">
        <v>1.5</v>
      </c>
      <c r="AD37" s="17">
        <v>1.5</v>
      </c>
      <c r="AE37" s="17">
        <v>1.5</v>
      </c>
      <c r="AF37" s="17">
        <v>1.5</v>
      </c>
      <c r="AG37" s="17">
        <v>1.5</v>
      </c>
      <c r="AH37" s="17">
        <v>1.5</v>
      </c>
      <c r="AI37" s="17">
        <v>1.5</v>
      </c>
      <c r="AJ37" s="17">
        <v>1.5</v>
      </c>
      <c r="AK37" s="17">
        <v>1.5</v>
      </c>
      <c r="AL37" s="17">
        <v>1.5</v>
      </c>
      <c r="AM37" s="17">
        <v>1.5</v>
      </c>
      <c r="AN37" s="17">
        <v>1.5</v>
      </c>
      <c r="AO37" s="17">
        <v>1.5</v>
      </c>
      <c r="AP37" s="17">
        <v>1.5</v>
      </c>
      <c r="AQ37" s="17">
        <v>1.5</v>
      </c>
      <c r="AR37" s="17">
        <v>1.5</v>
      </c>
      <c r="AS37" s="17">
        <v>1.5</v>
      </c>
      <c r="AT37" s="17">
        <v>1.5</v>
      </c>
      <c r="AU37" s="17">
        <v>1.5</v>
      </c>
      <c r="AV37" s="17">
        <v>1.5</v>
      </c>
      <c r="AW37" s="17">
        <v>1.5</v>
      </c>
      <c r="AX37" s="17">
        <v>1.5</v>
      </c>
      <c r="AY37" s="17">
        <v>1.5</v>
      </c>
      <c r="AZ37" s="17">
        <v>1.5</v>
      </c>
      <c r="BA37" s="18">
        <v>1</v>
      </c>
      <c r="BB37" s="18">
        <v>1</v>
      </c>
      <c r="BC37" s="18">
        <v>1</v>
      </c>
      <c r="BD37" s="18">
        <v>1</v>
      </c>
      <c r="BE37" s="18">
        <v>1</v>
      </c>
      <c r="BF37" s="18">
        <v>1</v>
      </c>
      <c r="BG37" s="18">
        <v>1</v>
      </c>
      <c r="BH37" s="18">
        <v>1</v>
      </c>
      <c r="BI37" s="18">
        <v>1</v>
      </c>
    </row>
    <row r="38" spans="1:61" x14ac:dyDescent="0.2">
      <c r="A38" s="117"/>
      <c r="B38" s="22"/>
      <c r="C38" s="49"/>
      <c r="D38" s="50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</row>
    <row r="39" spans="1:61" x14ac:dyDescent="0.2">
      <c r="A39" s="115"/>
      <c r="C39" s="51"/>
      <c r="D39" s="52"/>
      <c r="E39" s="24">
        <f t="shared" ref="E39:AJ39" si="67">(((E8+E12)^2+(E8+E12)^2)^0.5*2+E19)*E35</f>
        <v>3.3157925650732842</v>
      </c>
      <c r="F39" s="24">
        <f t="shared" si="67"/>
        <v>2.907996533792891</v>
      </c>
      <c r="G39" s="24">
        <f t="shared" si="67"/>
        <v>2.907996533792891</v>
      </c>
      <c r="H39" s="24">
        <f t="shared" si="67"/>
        <v>2.907996533792891</v>
      </c>
      <c r="I39" s="24">
        <f t="shared" si="67"/>
        <v>2.907996533792891</v>
      </c>
      <c r="J39" s="24">
        <f t="shared" si="67"/>
        <v>2.907996533792891</v>
      </c>
      <c r="K39" s="24">
        <f t="shared" si="67"/>
        <v>2.907996533792891</v>
      </c>
      <c r="L39" s="24">
        <f t="shared" si="67"/>
        <v>2.907996533792891</v>
      </c>
      <c r="M39" s="24">
        <f t="shared" si="67"/>
        <v>2.907996533792891</v>
      </c>
      <c r="N39" s="24">
        <f t="shared" si="67"/>
        <v>2.907996533792891</v>
      </c>
      <c r="O39" s="24">
        <f t="shared" si="67"/>
        <v>2.907996533792891</v>
      </c>
      <c r="P39" s="24">
        <f t="shared" si="67"/>
        <v>2.907996533792891</v>
      </c>
      <c r="Q39" s="24">
        <f t="shared" si="67"/>
        <v>2.907996533792891</v>
      </c>
      <c r="R39" s="24">
        <f t="shared" si="67"/>
        <v>2.907996533792891</v>
      </c>
      <c r="S39" s="24">
        <f t="shared" si="67"/>
        <v>2.907996533792891</v>
      </c>
      <c r="T39" s="24">
        <f t="shared" si="67"/>
        <v>2.907996533792891</v>
      </c>
      <c r="U39" s="24">
        <f t="shared" si="67"/>
        <v>2.907996533792891</v>
      </c>
      <c r="V39" s="24">
        <f t="shared" si="67"/>
        <v>2.907996533792891</v>
      </c>
      <c r="W39" s="24">
        <f t="shared" si="67"/>
        <v>2.907996533792891</v>
      </c>
      <c r="X39" s="24">
        <f t="shared" si="67"/>
        <v>2.907996533792891</v>
      </c>
      <c r="Y39" s="24">
        <f t="shared" si="67"/>
        <v>2.907996533792891</v>
      </c>
      <c r="Z39" s="24">
        <f t="shared" si="67"/>
        <v>2.907996533792891</v>
      </c>
      <c r="AA39" s="24">
        <f t="shared" si="67"/>
        <v>2.907996533792891</v>
      </c>
      <c r="AB39" s="24">
        <f t="shared" si="67"/>
        <v>2.907996533792891</v>
      </c>
      <c r="AC39" s="24">
        <f t="shared" si="67"/>
        <v>2.907996533792891</v>
      </c>
      <c r="AD39" s="24">
        <f t="shared" si="67"/>
        <v>2.907996533792891</v>
      </c>
      <c r="AE39" s="24">
        <f t="shared" si="67"/>
        <v>2.907996533792891</v>
      </c>
      <c r="AF39" s="24">
        <f t="shared" si="67"/>
        <v>2.907996533792891</v>
      </c>
      <c r="AG39" s="24">
        <f t="shared" si="67"/>
        <v>2.907996533792891</v>
      </c>
      <c r="AH39" s="24">
        <f t="shared" si="67"/>
        <v>2.907996533792891</v>
      </c>
      <c r="AI39" s="24">
        <f t="shared" si="67"/>
        <v>2.907996533792891</v>
      </c>
      <c r="AJ39" s="24">
        <f t="shared" si="67"/>
        <v>2.907996533792891</v>
      </c>
      <c r="AK39" s="24">
        <f t="shared" ref="AK39:BI39" si="68">(((AK8+AK12)^2+(AK8+AK12)^2)^0.5*2+AK19)*AK35</f>
        <v>2.907996533792891</v>
      </c>
      <c r="AL39" s="24">
        <f t="shared" si="68"/>
        <v>2.907996533792891</v>
      </c>
      <c r="AM39" s="24">
        <f t="shared" si="68"/>
        <v>2.907996533792891</v>
      </c>
      <c r="AN39" s="24">
        <f t="shared" si="68"/>
        <v>2.907996533792891</v>
      </c>
      <c r="AO39" s="24">
        <f t="shared" si="68"/>
        <v>2.907996533792891</v>
      </c>
      <c r="AP39" s="24">
        <f t="shared" si="68"/>
        <v>2.907996533792891</v>
      </c>
      <c r="AQ39" s="24">
        <f t="shared" si="68"/>
        <v>2.907996533792891</v>
      </c>
      <c r="AR39" s="24">
        <f t="shared" si="68"/>
        <v>2.907996533792891</v>
      </c>
      <c r="AS39" s="24">
        <f t="shared" si="68"/>
        <v>2.907996533792891</v>
      </c>
      <c r="AT39" s="24">
        <f t="shared" si="68"/>
        <v>2.907996533792891</v>
      </c>
      <c r="AU39" s="24">
        <f t="shared" si="68"/>
        <v>2.907996533792891</v>
      </c>
      <c r="AV39" s="24">
        <f t="shared" si="68"/>
        <v>2.907996533792891</v>
      </c>
      <c r="AW39" s="24">
        <f t="shared" si="68"/>
        <v>2.907996533792891</v>
      </c>
      <c r="AX39" s="24">
        <f t="shared" si="68"/>
        <v>2.907996533792891</v>
      </c>
      <c r="AY39" s="24">
        <f t="shared" si="68"/>
        <v>2.907996533792891</v>
      </c>
      <c r="AZ39" s="24">
        <f t="shared" si="68"/>
        <v>2.907996533792891</v>
      </c>
      <c r="BA39" s="24">
        <f t="shared" si="68"/>
        <v>1.3748023074035522</v>
      </c>
      <c r="BB39" s="24">
        <f t="shared" si="68"/>
        <v>1.3748023074035522</v>
      </c>
      <c r="BC39" s="24">
        <f t="shared" si="68"/>
        <v>1.3748023074035522</v>
      </c>
      <c r="BD39" s="24">
        <f t="shared" si="68"/>
        <v>1.3748023074035522</v>
      </c>
      <c r="BE39" s="24">
        <f t="shared" si="68"/>
        <v>1.3748023074035522</v>
      </c>
      <c r="BF39" s="24">
        <f t="shared" si="68"/>
        <v>1.3748023074035522</v>
      </c>
      <c r="BG39" s="24">
        <f t="shared" si="68"/>
        <v>1.2333809511662428</v>
      </c>
      <c r="BH39" s="24">
        <f t="shared" si="68"/>
        <v>1.2333809511662428</v>
      </c>
      <c r="BI39" s="24">
        <f t="shared" si="68"/>
        <v>1.3748023074035522</v>
      </c>
    </row>
    <row r="40" spans="1:61" x14ac:dyDescent="0.2">
      <c r="A40" s="116"/>
      <c r="B40" s="25"/>
      <c r="C40" s="53"/>
      <c r="D40" s="54"/>
      <c r="E40" s="26">
        <f t="shared" ref="E40:AJ40" si="69">(((E9+E13)^2+(E9+E13)^2)^0.5*2+E20)*E37</f>
        <v>4.5910973977937779</v>
      </c>
      <c r="F40" s="26">
        <f t="shared" si="69"/>
        <v>3.6349956672411139</v>
      </c>
      <c r="G40" s="26">
        <f t="shared" si="69"/>
        <v>3.6349956672411139</v>
      </c>
      <c r="H40" s="26">
        <f t="shared" si="69"/>
        <v>3.6349956672411139</v>
      </c>
      <c r="I40" s="26">
        <f t="shared" si="69"/>
        <v>3.6349956672411139</v>
      </c>
      <c r="J40" s="26">
        <f t="shared" si="69"/>
        <v>6.0583261120685226</v>
      </c>
      <c r="K40" s="26">
        <f t="shared" si="69"/>
        <v>3.6349956672411139</v>
      </c>
      <c r="L40" s="26">
        <f t="shared" si="69"/>
        <v>3.6349956672411139</v>
      </c>
      <c r="M40" s="26">
        <f t="shared" si="69"/>
        <v>3.6349956672411139</v>
      </c>
      <c r="N40" s="26">
        <f t="shared" si="69"/>
        <v>3.6349956672411139</v>
      </c>
      <c r="O40" s="26">
        <f t="shared" si="69"/>
        <v>3.6349956672411139</v>
      </c>
      <c r="P40" s="26">
        <f t="shared" si="69"/>
        <v>3.6349956672411139</v>
      </c>
      <c r="Q40" s="26">
        <f t="shared" si="69"/>
        <v>3.6349956672411139</v>
      </c>
      <c r="R40" s="26">
        <f t="shared" si="69"/>
        <v>3.6349956672411139</v>
      </c>
      <c r="S40" s="26">
        <f t="shared" si="69"/>
        <v>3.6349956672411139</v>
      </c>
      <c r="T40" s="26">
        <f t="shared" si="69"/>
        <v>3.6349956672411139</v>
      </c>
      <c r="U40" s="26">
        <f t="shared" si="69"/>
        <v>3.6349956672411139</v>
      </c>
      <c r="V40" s="26">
        <f t="shared" si="69"/>
        <v>3.6349956672411139</v>
      </c>
      <c r="W40" s="26">
        <f t="shared" si="69"/>
        <v>3.6349956672411139</v>
      </c>
      <c r="X40" s="26">
        <f t="shared" si="69"/>
        <v>3.6349956672411139</v>
      </c>
      <c r="Y40" s="26">
        <f t="shared" si="69"/>
        <v>3.6349956672411139</v>
      </c>
      <c r="Z40" s="26">
        <f t="shared" si="69"/>
        <v>3.6349956672411139</v>
      </c>
      <c r="AA40" s="26">
        <f t="shared" si="69"/>
        <v>3.6349956672411139</v>
      </c>
      <c r="AB40" s="26">
        <f t="shared" si="69"/>
        <v>3.6349956672411139</v>
      </c>
      <c r="AC40" s="26">
        <f t="shared" si="69"/>
        <v>3.6349956672411139</v>
      </c>
      <c r="AD40" s="26">
        <f t="shared" si="69"/>
        <v>3.6349956672411139</v>
      </c>
      <c r="AE40" s="26">
        <f t="shared" si="69"/>
        <v>3.6349956672411139</v>
      </c>
      <c r="AF40" s="26">
        <f t="shared" si="69"/>
        <v>3.6349956672411139</v>
      </c>
      <c r="AG40" s="26">
        <f t="shared" si="69"/>
        <v>3.6349956672411139</v>
      </c>
      <c r="AH40" s="26">
        <f t="shared" si="69"/>
        <v>3.6349956672411139</v>
      </c>
      <c r="AI40" s="26">
        <f t="shared" si="69"/>
        <v>3.6349956672411139</v>
      </c>
      <c r="AJ40" s="26">
        <f t="shared" si="69"/>
        <v>3.6349956672411139</v>
      </c>
      <c r="AK40" s="26">
        <f t="shared" ref="AK40:BI40" si="70">(((AK9+AK13)^2+(AK9+AK13)^2)^0.5*2+AK20)*AK37</f>
        <v>3.6349956672411139</v>
      </c>
      <c r="AL40" s="26">
        <f t="shared" si="70"/>
        <v>3.6349956672411139</v>
      </c>
      <c r="AM40" s="26">
        <f t="shared" si="70"/>
        <v>3.6349956672411139</v>
      </c>
      <c r="AN40" s="26">
        <f t="shared" si="70"/>
        <v>3.6349956672411139</v>
      </c>
      <c r="AO40" s="26">
        <f t="shared" si="70"/>
        <v>3.6349956672411139</v>
      </c>
      <c r="AP40" s="26">
        <f t="shared" si="70"/>
        <v>3.6349956672411139</v>
      </c>
      <c r="AQ40" s="26">
        <f t="shared" si="70"/>
        <v>3.6349956672411139</v>
      </c>
      <c r="AR40" s="26">
        <f t="shared" si="70"/>
        <v>3.6349956672411139</v>
      </c>
      <c r="AS40" s="26">
        <f t="shared" si="70"/>
        <v>3.6349956672411139</v>
      </c>
      <c r="AT40" s="26">
        <f t="shared" si="70"/>
        <v>3.6349956672411139</v>
      </c>
      <c r="AU40" s="26">
        <f t="shared" si="70"/>
        <v>3.6349956672411139</v>
      </c>
      <c r="AV40" s="26">
        <f t="shared" si="70"/>
        <v>3.6349956672411139</v>
      </c>
      <c r="AW40" s="26">
        <f t="shared" si="70"/>
        <v>3.6349956672411139</v>
      </c>
      <c r="AX40" s="26">
        <f t="shared" si="70"/>
        <v>3.6349956672411139</v>
      </c>
      <c r="AY40" s="26">
        <f t="shared" si="70"/>
        <v>3.6349956672411139</v>
      </c>
      <c r="AZ40" s="26">
        <f t="shared" si="70"/>
        <v>3.6349956672411139</v>
      </c>
      <c r="BA40" s="26">
        <f t="shared" si="70"/>
        <v>1.3748023074035522</v>
      </c>
      <c r="BB40" s="26">
        <f t="shared" si="70"/>
        <v>1.3748023074035522</v>
      </c>
      <c r="BC40" s="26">
        <f t="shared" si="70"/>
        <v>1.3748023074035522</v>
      </c>
      <c r="BD40" s="26">
        <f t="shared" si="70"/>
        <v>1.3748023074035522</v>
      </c>
      <c r="BE40" s="26">
        <f t="shared" si="70"/>
        <v>1.3748023074035522</v>
      </c>
      <c r="BF40" s="26">
        <f t="shared" si="70"/>
        <v>1.3748023074035522</v>
      </c>
      <c r="BG40" s="26">
        <f t="shared" si="70"/>
        <v>1.2333809511662428</v>
      </c>
      <c r="BH40" s="26">
        <f t="shared" si="70"/>
        <v>1.2333809511662428</v>
      </c>
      <c r="BI40" s="26">
        <f t="shared" si="70"/>
        <v>1.3748023074035522</v>
      </c>
    </row>
    <row r="41" spans="1:61" x14ac:dyDescent="0.2">
      <c r="D41" s="56"/>
    </row>
    <row r="42" spans="1:61" x14ac:dyDescent="0.2">
      <c r="E42" s="27"/>
      <c r="F42" s="27"/>
      <c r="G42" s="27"/>
      <c r="H42" s="27"/>
      <c r="I42" s="27"/>
      <c r="J42" s="27"/>
      <c r="K42" s="27"/>
      <c r="L42" s="27"/>
      <c r="O42" s="27"/>
    </row>
    <row r="43" spans="1:61" x14ac:dyDescent="0.2">
      <c r="B43" s="21"/>
    </row>
    <row r="44" spans="1:61" x14ac:dyDescent="0.2">
      <c r="B44" s="21"/>
      <c r="D44" s="48" t="s">
        <v>184</v>
      </c>
      <c r="E44" s="27"/>
      <c r="F44" s="27"/>
      <c r="G44" s="27"/>
      <c r="H44" s="27"/>
      <c r="I44" s="27"/>
      <c r="J44" s="27"/>
      <c r="K44" s="27"/>
      <c r="L44" s="27"/>
    </row>
    <row r="45" spans="1:61" x14ac:dyDescent="0.2">
      <c r="B45" s="21"/>
      <c r="D45" s="28" t="s">
        <v>74</v>
      </c>
      <c r="E45" s="29" t="str">
        <f t="shared" ref="E45:AJ45" si="71">E1</f>
        <v>LMC</v>
      </c>
      <c r="F45" s="29" t="str">
        <f t="shared" si="71"/>
        <v xml:space="preserve"> LSC2 Drop 1</v>
      </c>
      <c r="G45" s="29" t="str">
        <f t="shared" si="71"/>
        <v xml:space="preserve"> LSC2 Drop 2</v>
      </c>
      <c r="H45" s="29" t="str">
        <f t="shared" si="71"/>
        <v xml:space="preserve"> LSC2 Drop 3</v>
      </c>
      <c r="I45" s="29" t="str">
        <f t="shared" si="71"/>
        <v xml:space="preserve"> LSC2 Drop 4</v>
      </c>
      <c r="J45" s="29" t="str">
        <f t="shared" si="71"/>
        <v xml:space="preserve"> LSC2 Drop 5</v>
      </c>
      <c r="K45" s="29" t="str">
        <f t="shared" si="71"/>
        <v xml:space="preserve"> LSC2 Drop 6</v>
      </c>
      <c r="L45" s="29" t="str">
        <f t="shared" si="71"/>
        <v xml:space="preserve"> LSC2 Drop 7</v>
      </c>
      <c r="M45" s="29" t="str">
        <f t="shared" si="71"/>
        <v xml:space="preserve"> LSC2 Drop 8</v>
      </c>
      <c r="N45" s="29" t="str">
        <f t="shared" si="71"/>
        <v xml:space="preserve"> LSC2 Drop 9</v>
      </c>
      <c r="O45" s="29" t="str">
        <f t="shared" si="71"/>
        <v xml:space="preserve"> LSC2 Drop 10</v>
      </c>
      <c r="P45" s="29" t="str">
        <f t="shared" si="71"/>
        <v xml:space="preserve"> LSC2 Drop 11</v>
      </c>
      <c r="Q45" s="29" t="str">
        <f t="shared" si="71"/>
        <v xml:space="preserve"> LSC2 Drop 12</v>
      </c>
      <c r="R45" s="29" t="str">
        <f t="shared" si="71"/>
        <v xml:space="preserve"> LSC2 Drop 13</v>
      </c>
      <c r="S45" s="29" t="str">
        <f t="shared" si="71"/>
        <v xml:space="preserve"> LSC2 Drop 14</v>
      </c>
      <c r="T45" s="29" t="str">
        <f t="shared" si="71"/>
        <v xml:space="preserve"> LSC2 Drop 15</v>
      </c>
      <c r="U45" s="29" t="str">
        <f t="shared" si="71"/>
        <v xml:space="preserve"> LSC2 Drop 16</v>
      </c>
      <c r="V45" s="29" t="str">
        <f t="shared" si="71"/>
        <v xml:space="preserve"> LSC2 Drop 17</v>
      </c>
      <c r="W45" s="29" t="str">
        <f t="shared" si="71"/>
        <v xml:space="preserve"> LSC2 Drop 18</v>
      </c>
      <c r="X45" s="29" t="str">
        <f t="shared" si="71"/>
        <v xml:space="preserve"> LSC2 Drop 19</v>
      </c>
      <c r="Y45" s="29" t="str">
        <f t="shared" si="71"/>
        <v xml:space="preserve"> LSC2 Drop 20</v>
      </c>
      <c r="Z45" s="29" t="str">
        <f t="shared" si="71"/>
        <v xml:space="preserve"> LSC2 Drop 21</v>
      </c>
      <c r="AA45" s="29" t="str">
        <f t="shared" si="71"/>
        <v xml:space="preserve"> LSC2 Drop 22</v>
      </c>
      <c r="AB45" s="29" t="str">
        <f t="shared" si="71"/>
        <v xml:space="preserve"> LSC2 Drop 23</v>
      </c>
      <c r="AC45" s="29" t="str">
        <f t="shared" si="71"/>
        <v xml:space="preserve"> LSC2 Drop 24</v>
      </c>
      <c r="AD45" s="29" t="str">
        <f t="shared" si="71"/>
        <v xml:space="preserve"> LSC2 Drop 25</v>
      </c>
      <c r="AE45" s="29" t="str">
        <f t="shared" si="71"/>
        <v xml:space="preserve"> LSC2 Drop 26</v>
      </c>
      <c r="AF45" s="29" t="str">
        <f t="shared" si="71"/>
        <v xml:space="preserve"> LSC2 Drop 27</v>
      </c>
      <c r="AG45" s="29" t="str">
        <f t="shared" si="71"/>
        <v xml:space="preserve"> LSC2 Drop 28</v>
      </c>
      <c r="AH45" s="29" t="str">
        <f t="shared" si="71"/>
        <v xml:space="preserve"> LSC2 Drop 29</v>
      </c>
      <c r="AI45" s="29" t="str">
        <f t="shared" si="71"/>
        <v xml:space="preserve"> LSC2 Drop 30</v>
      </c>
      <c r="AJ45" s="29" t="str">
        <f t="shared" si="71"/>
        <v xml:space="preserve"> LSC2 Drop 31</v>
      </c>
      <c r="AK45" s="29" t="str">
        <f t="shared" ref="AK45:BI45" si="72">AK1</f>
        <v xml:space="preserve"> LSC2 Drop 32</v>
      </c>
      <c r="AL45" s="29" t="str">
        <f t="shared" si="72"/>
        <v xml:space="preserve"> LSC2 Drop 33</v>
      </c>
      <c r="AM45" s="29" t="str">
        <f t="shared" si="72"/>
        <v xml:space="preserve"> LSC2 Drop 34</v>
      </c>
      <c r="AN45" s="29" t="str">
        <f t="shared" si="72"/>
        <v xml:space="preserve"> LSC2 Drop 35</v>
      </c>
      <c r="AO45" s="29" t="str">
        <f t="shared" si="72"/>
        <v xml:space="preserve"> LSC2 Drop 36</v>
      </c>
      <c r="AP45" s="29" t="str">
        <f t="shared" si="72"/>
        <v xml:space="preserve"> LSC2 Drop 37</v>
      </c>
      <c r="AQ45" s="29" t="str">
        <f t="shared" si="72"/>
        <v xml:space="preserve"> LSC2 Drop 38</v>
      </c>
      <c r="AR45" s="29" t="str">
        <f t="shared" si="72"/>
        <v xml:space="preserve"> LSC2 Drop 39</v>
      </c>
      <c r="AS45" s="29" t="str">
        <f t="shared" si="72"/>
        <v xml:space="preserve"> LSC2 Drop 40</v>
      </c>
      <c r="AT45" s="29" t="str">
        <f t="shared" si="72"/>
        <v xml:space="preserve"> LSC2 Drop 41</v>
      </c>
      <c r="AU45" s="29" t="str">
        <f t="shared" si="72"/>
        <v xml:space="preserve"> LSC2 Drop 42</v>
      </c>
      <c r="AV45" s="29" t="str">
        <f t="shared" si="72"/>
        <v xml:space="preserve"> LSC2 Drop 43</v>
      </c>
      <c r="AW45" s="29" t="str">
        <f t="shared" si="72"/>
        <v xml:space="preserve"> LSC2 Drop 44</v>
      </c>
      <c r="AX45" s="29" t="str">
        <f t="shared" si="72"/>
        <v xml:space="preserve"> LSC2 Drop 45</v>
      </c>
      <c r="AY45" s="29" t="str">
        <f t="shared" si="72"/>
        <v xml:space="preserve"> LSC2 Drop 46</v>
      </c>
      <c r="AZ45" s="29" t="str">
        <f t="shared" si="72"/>
        <v xml:space="preserve"> LSC2 Drop 47</v>
      </c>
      <c r="BA45" s="29" t="str">
        <f t="shared" si="72"/>
        <v>LSC1 Drop 1</v>
      </c>
      <c r="BB45" s="29" t="str">
        <f t="shared" si="72"/>
        <v>LSC1 Drop 2</v>
      </c>
      <c r="BC45" s="29" t="str">
        <f t="shared" si="72"/>
        <v>LSC1 Drop 3</v>
      </c>
      <c r="BD45" s="29" t="str">
        <f t="shared" si="72"/>
        <v>LSC1 Drop 4</v>
      </c>
      <c r="BE45" s="29" t="str">
        <f t="shared" si="72"/>
        <v>LSC1 Drop 5</v>
      </c>
      <c r="BF45" s="29" t="str">
        <f t="shared" si="72"/>
        <v>LSC1 Drop 6</v>
      </c>
      <c r="BG45" s="29" t="str">
        <f t="shared" si="72"/>
        <v>LS212 Drop 1</v>
      </c>
      <c r="BH45" s="29" t="str">
        <f t="shared" si="72"/>
        <v>LS212 Drop 2</v>
      </c>
      <c r="BI45" s="29" t="str">
        <f t="shared" si="72"/>
        <v>LS212 Drop 3</v>
      </c>
    </row>
    <row r="46" spans="1:61" x14ac:dyDescent="0.2">
      <c r="B46" s="21"/>
      <c r="D46" s="30" t="s">
        <v>75</v>
      </c>
      <c r="E46" s="31">
        <f t="shared" ref="E46:AJ46" si="73">E2</f>
        <v>2420</v>
      </c>
      <c r="F46" s="31">
        <f t="shared" si="73"/>
        <v>87.43</v>
      </c>
      <c r="G46" s="31">
        <f t="shared" si="73"/>
        <v>184.5</v>
      </c>
      <c r="H46" s="31">
        <f t="shared" si="73"/>
        <v>327.56</v>
      </c>
      <c r="I46" s="31">
        <f t="shared" si="73"/>
        <v>340</v>
      </c>
      <c r="J46" s="31">
        <f t="shared" si="73"/>
        <v>370</v>
      </c>
      <c r="K46" s="31">
        <f t="shared" si="73"/>
        <v>510</v>
      </c>
      <c r="L46" s="31">
        <f t="shared" si="73"/>
        <v>570</v>
      </c>
      <c r="M46" s="31">
        <f t="shared" si="73"/>
        <v>654</v>
      </c>
      <c r="N46" s="31">
        <f t="shared" si="73"/>
        <v>710</v>
      </c>
      <c r="O46" s="31">
        <f t="shared" si="73"/>
        <v>730</v>
      </c>
      <c r="P46" s="31">
        <f t="shared" si="73"/>
        <v>780</v>
      </c>
      <c r="Q46" s="31">
        <f t="shared" si="73"/>
        <v>800</v>
      </c>
      <c r="R46" s="31">
        <f t="shared" si="73"/>
        <v>840</v>
      </c>
      <c r="S46" s="31">
        <f t="shared" si="73"/>
        <v>1380</v>
      </c>
      <c r="T46" s="31">
        <f t="shared" si="73"/>
        <v>1534.74</v>
      </c>
      <c r="U46" s="31">
        <f t="shared" si="73"/>
        <v>1758</v>
      </c>
      <c r="V46" s="31">
        <f t="shared" si="73"/>
        <v>1800</v>
      </c>
      <c r="W46" s="31">
        <f t="shared" si="73"/>
        <v>2150</v>
      </c>
      <c r="X46" s="31">
        <f t="shared" si="73"/>
        <v>2200</v>
      </c>
      <c r="Y46" s="31">
        <f t="shared" si="73"/>
        <v>2260</v>
      </c>
      <c r="Z46" s="31">
        <f t="shared" si="73"/>
        <v>2290</v>
      </c>
      <c r="AA46" s="31">
        <f t="shared" si="73"/>
        <v>2340</v>
      </c>
      <c r="AB46" s="31">
        <f t="shared" si="73"/>
        <v>2360</v>
      </c>
      <c r="AC46" s="31">
        <f t="shared" si="73"/>
        <v>2400</v>
      </c>
      <c r="AD46" s="31">
        <f t="shared" si="73"/>
        <v>2420</v>
      </c>
      <c r="AE46" s="31">
        <f t="shared" si="73"/>
        <v>2532</v>
      </c>
      <c r="AF46" s="31">
        <f t="shared" si="73"/>
        <v>2620</v>
      </c>
      <c r="AG46" s="31">
        <f t="shared" si="73"/>
        <v>2640</v>
      </c>
      <c r="AH46" s="31">
        <f t="shared" si="73"/>
        <v>2670</v>
      </c>
      <c r="AI46" s="31">
        <f t="shared" si="73"/>
        <v>2693</v>
      </c>
      <c r="AJ46" s="31">
        <f t="shared" si="73"/>
        <v>2710</v>
      </c>
      <c r="AK46" s="31">
        <f t="shared" ref="AK46:BI46" si="74">AK2</f>
        <v>2960</v>
      </c>
      <c r="AL46" s="31">
        <f t="shared" si="74"/>
        <v>3138</v>
      </c>
      <c r="AM46" s="31">
        <f t="shared" si="74"/>
        <v>3210</v>
      </c>
      <c r="AN46" s="31">
        <f t="shared" si="74"/>
        <v>3280</v>
      </c>
      <c r="AO46" s="31">
        <f t="shared" si="74"/>
        <v>3350</v>
      </c>
      <c r="AP46" s="31">
        <f t="shared" si="74"/>
        <v>3390</v>
      </c>
      <c r="AQ46" s="31">
        <f t="shared" si="74"/>
        <v>3420</v>
      </c>
      <c r="AR46" s="31">
        <f t="shared" si="74"/>
        <v>3440</v>
      </c>
      <c r="AS46" s="31">
        <f t="shared" si="74"/>
        <v>3480</v>
      </c>
      <c r="AT46" s="31">
        <f t="shared" si="74"/>
        <v>3510</v>
      </c>
      <c r="AU46" s="31">
        <f t="shared" si="74"/>
        <v>3550</v>
      </c>
      <c r="AV46" s="31">
        <f t="shared" si="74"/>
        <v>3590</v>
      </c>
      <c r="AW46" s="31">
        <f t="shared" si="74"/>
        <v>3690</v>
      </c>
      <c r="AX46" s="31">
        <f t="shared" si="74"/>
        <v>3820</v>
      </c>
      <c r="AY46" s="31">
        <f t="shared" si="74"/>
        <v>3990</v>
      </c>
      <c r="AZ46" s="31">
        <f t="shared" si="74"/>
        <v>4010</v>
      </c>
      <c r="BA46" s="31">
        <f t="shared" si="74"/>
        <v>148</v>
      </c>
      <c r="BB46" s="31">
        <f t="shared" si="74"/>
        <v>225</v>
      </c>
      <c r="BC46" s="31">
        <f t="shared" si="74"/>
        <v>260</v>
      </c>
      <c r="BD46" s="31">
        <f t="shared" si="74"/>
        <v>280</v>
      </c>
      <c r="BE46" s="31">
        <f t="shared" si="74"/>
        <v>320</v>
      </c>
      <c r="BF46" s="31">
        <f t="shared" si="74"/>
        <v>380</v>
      </c>
      <c r="BG46" s="31">
        <f t="shared" si="74"/>
        <v>30</v>
      </c>
      <c r="BH46" s="31">
        <f t="shared" si="74"/>
        <v>50</v>
      </c>
      <c r="BI46" s="31">
        <f t="shared" si="74"/>
        <v>380</v>
      </c>
    </row>
    <row r="47" spans="1:61" x14ac:dyDescent="0.2">
      <c r="B47" s="21"/>
      <c r="D47" s="30" t="s">
        <v>76</v>
      </c>
      <c r="E47" s="31">
        <f t="shared" ref="E47:AJ47" si="75">E12+0.3</f>
        <v>0.72499999999999998</v>
      </c>
      <c r="F47" s="31">
        <f t="shared" si="75"/>
        <v>0.67999999999999994</v>
      </c>
      <c r="G47" s="31">
        <f t="shared" si="75"/>
        <v>0.67999999999999994</v>
      </c>
      <c r="H47" s="31">
        <f t="shared" si="75"/>
        <v>0.67999999999999994</v>
      </c>
      <c r="I47" s="31">
        <f t="shared" si="75"/>
        <v>0.67999999999999994</v>
      </c>
      <c r="J47" s="31">
        <f t="shared" si="75"/>
        <v>0.67999999999999994</v>
      </c>
      <c r="K47" s="31">
        <f t="shared" si="75"/>
        <v>0.67999999999999994</v>
      </c>
      <c r="L47" s="31">
        <f t="shared" si="75"/>
        <v>0.67999999999999994</v>
      </c>
      <c r="M47" s="31">
        <f t="shared" si="75"/>
        <v>0.67999999999999994</v>
      </c>
      <c r="N47" s="31">
        <f t="shared" si="75"/>
        <v>0.67999999999999994</v>
      </c>
      <c r="O47" s="31">
        <f t="shared" si="75"/>
        <v>0.67999999999999994</v>
      </c>
      <c r="P47" s="31">
        <f t="shared" si="75"/>
        <v>0.67999999999999994</v>
      </c>
      <c r="Q47" s="31">
        <f t="shared" si="75"/>
        <v>0.67999999999999994</v>
      </c>
      <c r="R47" s="31">
        <f t="shared" si="75"/>
        <v>0.67999999999999994</v>
      </c>
      <c r="S47" s="31">
        <f t="shared" si="75"/>
        <v>0.67999999999999994</v>
      </c>
      <c r="T47" s="31">
        <f t="shared" si="75"/>
        <v>0.67999999999999994</v>
      </c>
      <c r="U47" s="31">
        <f t="shared" si="75"/>
        <v>0.67999999999999994</v>
      </c>
      <c r="V47" s="31">
        <f t="shared" si="75"/>
        <v>0.67999999999999994</v>
      </c>
      <c r="W47" s="31">
        <f t="shared" si="75"/>
        <v>0.67999999999999994</v>
      </c>
      <c r="X47" s="31">
        <f t="shared" si="75"/>
        <v>0.67999999999999994</v>
      </c>
      <c r="Y47" s="31">
        <f t="shared" si="75"/>
        <v>0.67999999999999994</v>
      </c>
      <c r="Z47" s="31">
        <f t="shared" si="75"/>
        <v>0.67999999999999994</v>
      </c>
      <c r="AA47" s="31">
        <f t="shared" si="75"/>
        <v>0.67999999999999994</v>
      </c>
      <c r="AB47" s="31">
        <f t="shared" si="75"/>
        <v>0.67999999999999994</v>
      </c>
      <c r="AC47" s="31">
        <f t="shared" si="75"/>
        <v>0.67999999999999994</v>
      </c>
      <c r="AD47" s="31">
        <f t="shared" si="75"/>
        <v>0.67999999999999994</v>
      </c>
      <c r="AE47" s="31">
        <f t="shared" si="75"/>
        <v>0.67999999999999994</v>
      </c>
      <c r="AF47" s="31">
        <f t="shared" si="75"/>
        <v>0.67999999999999994</v>
      </c>
      <c r="AG47" s="31">
        <f t="shared" si="75"/>
        <v>0.67999999999999994</v>
      </c>
      <c r="AH47" s="31">
        <f t="shared" si="75"/>
        <v>0.67999999999999994</v>
      </c>
      <c r="AI47" s="31">
        <f t="shared" si="75"/>
        <v>0.67999999999999994</v>
      </c>
      <c r="AJ47" s="31">
        <f t="shared" si="75"/>
        <v>0.67999999999999994</v>
      </c>
      <c r="AK47" s="31">
        <f t="shared" ref="AK47:BI47" si="76">AK12+0.3</f>
        <v>0.67999999999999994</v>
      </c>
      <c r="AL47" s="31">
        <f t="shared" si="76"/>
        <v>0.67999999999999994</v>
      </c>
      <c r="AM47" s="31">
        <f t="shared" si="76"/>
        <v>0.67999999999999994</v>
      </c>
      <c r="AN47" s="31">
        <f t="shared" si="76"/>
        <v>0.67999999999999994</v>
      </c>
      <c r="AO47" s="31">
        <f t="shared" si="76"/>
        <v>0.67999999999999994</v>
      </c>
      <c r="AP47" s="31">
        <f t="shared" si="76"/>
        <v>0.67999999999999994</v>
      </c>
      <c r="AQ47" s="31">
        <f t="shared" si="76"/>
        <v>0.67999999999999994</v>
      </c>
      <c r="AR47" s="31">
        <f t="shared" si="76"/>
        <v>0.67999999999999994</v>
      </c>
      <c r="AS47" s="31">
        <f t="shared" si="76"/>
        <v>0.67999999999999994</v>
      </c>
      <c r="AT47" s="31">
        <f t="shared" si="76"/>
        <v>0.67999999999999994</v>
      </c>
      <c r="AU47" s="31">
        <f t="shared" si="76"/>
        <v>0.67999999999999994</v>
      </c>
      <c r="AV47" s="31">
        <f t="shared" si="76"/>
        <v>0.67999999999999994</v>
      </c>
      <c r="AW47" s="31">
        <f t="shared" si="76"/>
        <v>0.67999999999999994</v>
      </c>
      <c r="AX47" s="31">
        <f t="shared" si="76"/>
        <v>0.67999999999999994</v>
      </c>
      <c r="AY47" s="31">
        <f t="shared" si="76"/>
        <v>0.67999999999999994</v>
      </c>
      <c r="AZ47" s="31">
        <f t="shared" si="76"/>
        <v>0.67999999999999994</v>
      </c>
      <c r="BA47" s="31">
        <f t="shared" si="76"/>
        <v>0.43</v>
      </c>
      <c r="BB47" s="31">
        <f t="shared" si="76"/>
        <v>0.43</v>
      </c>
      <c r="BC47" s="31">
        <f t="shared" si="76"/>
        <v>0.43</v>
      </c>
      <c r="BD47" s="31">
        <f t="shared" si="76"/>
        <v>0.43</v>
      </c>
      <c r="BE47" s="31">
        <f t="shared" si="76"/>
        <v>0.43</v>
      </c>
      <c r="BF47" s="31">
        <f t="shared" si="76"/>
        <v>0.43</v>
      </c>
      <c r="BG47" s="31">
        <f t="shared" si="76"/>
        <v>0.38</v>
      </c>
      <c r="BH47" s="31">
        <f t="shared" si="76"/>
        <v>0.38</v>
      </c>
      <c r="BI47" s="31">
        <f t="shared" si="76"/>
        <v>0.43</v>
      </c>
    </row>
    <row r="48" spans="1:61" x14ac:dyDescent="0.2">
      <c r="D48" s="30" t="s">
        <v>3</v>
      </c>
      <c r="E48" s="31">
        <f t="shared" ref="E48:AJ48" si="77">E19</f>
        <v>0.5</v>
      </c>
      <c r="F48" s="31">
        <f t="shared" si="77"/>
        <v>0.5</v>
      </c>
      <c r="G48" s="31">
        <f t="shared" si="77"/>
        <v>0.5</v>
      </c>
      <c r="H48" s="31">
        <f t="shared" si="77"/>
        <v>0.5</v>
      </c>
      <c r="I48" s="31">
        <f t="shared" si="77"/>
        <v>0.5</v>
      </c>
      <c r="J48" s="31">
        <f t="shared" si="77"/>
        <v>0.5</v>
      </c>
      <c r="K48" s="31">
        <f t="shared" si="77"/>
        <v>0.5</v>
      </c>
      <c r="L48" s="31">
        <f t="shared" si="77"/>
        <v>0.5</v>
      </c>
      <c r="M48" s="31">
        <f t="shared" si="77"/>
        <v>0.5</v>
      </c>
      <c r="N48" s="31">
        <f t="shared" si="77"/>
        <v>0.5</v>
      </c>
      <c r="O48" s="31">
        <f t="shared" si="77"/>
        <v>0.5</v>
      </c>
      <c r="P48" s="31">
        <f t="shared" si="77"/>
        <v>0.5</v>
      </c>
      <c r="Q48" s="31">
        <f t="shared" si="77"/>
        <v>0.5</v>
      </c>
      <c r="R48" s="31">
        <f t="shared" si="77"/>
        <v>0.5</v>
      </c>
      <c r="S48" s="31">
        <f t="shared" si="77"/>
        <v>0.5</v>
      </c>
      <c r="T48" s="31">
        <f t="shared" si="77"/>
        <v>0.5</v>
      </c>
      <c r="U48" s="31">
        <f t="shared" si="77"/>
        <v>0.5</v>
      </c>
      <c r="V48" s="31">
        <f t="shared" si="77"/>
        <v>0.5</v>
      </c>
      <c r="W48" s="31">
        <f t="shared" si="77"/>
        <v>0.5</v>
      </c>
      <c r="X48" s="31">
        <f t="shared" si="77"/>
        <v>0.5</v>
      </c>
      <c r="Y48" s="31">
        <f t="shared" si="77"/>
        <v>0.5</v>
      </c>
      <c r="Z48" s="31">
        <f t="shared" si="77"/>
        <v>0.5</v>
      </c>
      <c r="AA48" s="31">
        <f t="shared" si="77"/>
        <v>0.5</v>
      </c>
      <c r="AB48" s="31">
        <f t="shared" si="77"/>
        <v>0.5</v>
      </c>
      <c r="AC48" s="31">
        <f t="shared" si="77"/>
        <v>0.5</v>
      </c>
      <c r="AD48" s="31">
        <f t="shared" si="77"/>
        <v>0.5</v>
      </c>
      <c r="AE48" s="31">
        <f t="shared" si="77"/>
        <v>0.5</v>
      </c>
      <c r="AF48" s="31">
        <f t="shared" si="77"/>
        <v>0.5</v>
      </c>
      <c r="AG48" s="31">
        <f t="shared" si="77"/>
        <v>0.5</v>
      </c>
      <c r="AH48" s="31">
        <f t="shared" si="77"/>
        <v>0.5</v>
      </c>
      <c r="AI48" s="31">
        <f t="shared" si="77"/>
        <v>0.5</v>
      </c>
      <c r="AJ48" s="31">
        <f t="shared" si="77"/>
        <v>0.5</v>
      </c>
      <c r="AK48" s="31">
        <f t="shared" ref="AK48:BI48" si="78">AK19</f>
        <v>0.5</v>
      </c>
      <c r="AL48" s="31">
        <f t="shared" si="78"/>
        <v>0.5</v>
      </c>
      <c r="AM48" s="31">
        <f t="shared" si="78"/>
        <v>0.5</v>
      </c>
      <c r="AN48" s="31">
        <f t="shared" si="78"/>
        <v>0.5</v>
      </c>
      <c r="AO48" s="31">
        <f t="shared" si="78"/>
        <v>0.5</v>
      </c>
      <c r="AP48" s="31">
        <f t="shared" si="78"/>
        <v>0.5</v>
      </c>
      <c r="AQ48" s="31">
        <f t="shared" si="78"/>
        <v>0.5</v>
      </c>
      <c r="AR48" s="31">
        <f t="shared" si="78"/>
        <v>0.5</v>
      </c>
      <c r="AS48" s="31">
        <f t="shared" si="78"/>
        <v>0.5</v>
      </c>
      <c r="AT48" s="31">
        <f t="shared" si="78"/>
        <v>0.5</v>
      </c>
      <c r="AU48" s="31">
        <f t="shared" si="78"/>
        <v>0.5</v>
      </c>
      <c r="AV48" s="31">
        <f t="shared" si="78"/>
        <v>0.5</v>
      </c>
      <c r="AW48" s="31">
        <f t="shared" si="78"/>
        <v>0.5</v>
      </c>
      <c r="AX48" s="31">
        <f t="shared" si="78"/>
        <v>0.5</v>
      </c>
      <c r="AY48" s="31">
        <f t="shared" si="78"/>
        <v>0.5</v>
      </c>
      <c r="AZ48" s="31">
        <f t="shared" si="78"/>
        <v>0.5</v>
      </c>
      <c r="BA48" s="31">
        <f t="shared" si="78"/>
        <v>0.3</v>
      </c>
      <c r="BB48" s="31">
        <f t="shared" si="78"/>
        <v>0.3</v>
      </c>
      <c r="BC48" s="31">
        <f t="shared" si="78"/>
        <v>0.3</v>
      </c>
      <c r="BD48" s="31">
        <f t="shared" si="78"/>
        <v>0.3</v>
      </c>
      <c r="BE48" s="31">
        <f t="shared" si="78"/>
        <v>0.3</v>
      </c>
      <c r="BF48" s="31">
        <f t="shared" si="78"/>
        <v>0.3</v>
      </c>
      <c r="BG48" s="31">
        <f t="shared" si="78"/>
        <v>0.3</v>
      </c>
      <c r="BH48" s="31">
        <f t="shared" si="78"/>
        <v>0.3</v>
      </c>
      <c r="BI48" s="31">
        <f t="shared" si="78"/>
        <v>0.3</v>
      </c>
    </row>
    <row r="49" spans="4:61" x14ac:dyDescent="0.2">
      <c r="D49" s="30" t="s">
        <v>77</v>
      </c>
      <c r="E49" s="32">
        <f>E47*1.5</f>
        <v>1.0874999999999999</v>
      </c>
      <c r="F49" s="32">
        <f>F47*1.5</f>
        <v>1.02</v>
      </c>
      <c r="G49" s="32">
        <f t="shared" ref="G49:BI49" si="79">G47*1.5</f>
        <v>1.02</v>
      </c>
      <c r="H49" s="32">
        <f t="shared" si="79"/>
        <v>1.02</v>
      </c>
      <c r="I49" s="32">
        <f t="shared" si="79"/>
        <v>1.02</v>
      </c>
      <c r="J49" s="32">
        <f t="shared" si="79"/>
        <v>1.02</v>
      </c>
      <c r="K49" s="32">
        <f t="shared" si="79"/>
        <v>1.02</v>
      </c>
      <c r="L49" s="32">
        <f t="shared" si="79"/>
        <v>1.02</v>
      </c>
      <c r="M49" s="32">
        <f t="shared" si="79"/>
        <v>1.02</v>
      </c>
      <c r="N49" s="32">
        <f t="shared" si="79"/>
        <v>1.02</v>
      </c>
      <c r="O49" s="32">
        <f t="shared" si="79"/>
        <v>1.02</v>
      </c>
      <c r="P49" s="32">
        <f t="shared" si="79"/>
        <v>1.02</v>
      </c>
      <c r="Q49" s="32">
        <f t="shared" si="79"/>
        <v>1.02</v>
      </c>
      <c r="R49" s="32">
        <f t="shared" si="79"/>
        <v>1.02</v>
      </c>
      <c r="S49" s="32">
        <f t="shared" si="79"/>
        <v>1.02</v>
      </c>
      <c r="T49" s="32">
        <f t="shared" si="79"/>
        <v>1.02</v>
      </c>
      <c r="U49" s="32">
        <f t="shared" si="79"/>
        <v>1.02</v>
      </c>
      <c r="V49" s="32">
        <f t="shared" si="79"/>
        <v>1.02</v>
      </c>
      <c r="W49" s="32">
        <f t="shared" si="79"/>
        <v>1.02</v>
      </c>
      <c r="X49" s="32">
        <f t="shared" si="79"/>
        <v>1.02</v>
      </c>
      <c r="Y49" s="32">
        <f t="shared" si="79"/>
        <v>1.02</v>
      </c>
      <c r="Z49" s="32">
        <f t="shared" si="79"/>
        <v>1.02</v>
      </c>
      <c r="AA49" s="32">
        <f t="shared" si="79"/>
        <v>1.02</v>
      </c>
      <c r="AB49" s="32">
        <f t="shared" si="79"/>
        <v>1.02</v>
      </c>
      <c r="AC49" s="32">
        <f t="shared" si="79"/>
        <v>1.02</v>
      </c>
      <c r="AD49" s="32">
        <f t="shared" si="79"/>
        <v>1.02</v>
      </c>
      <c r="AE49" s="32">
        <f t="shared" si="79"/>
        <v>1.02</v>
      </c>
      <c r="AF49" s="32">
        <f t="shared" si="79"/>
        <v>1.02</v>
      </c>
      <c r="AG49" s="32">
        <f t="shared" si="79"/>
        <v>1.02</v>
      </c>
      <c r="AH49" s="32">
        <f t="shared" si="79"/>
        <v>1.02</v>
      </c>
      <c r="AI49" s="32">
        <f t="shared" si="79"/>
        <v>1.02</v>
      </c>
      <c r="AJ49" s="32">
        <f t="shared" si="79"/>
        <v>1.02</v>
      </c>
      <c r="AK49" s="32">
        <f t="shared" si="79"/>
        <v>1.02</v>
      </c>
      <c r="AL49" s="32">
        <f t="shared" si="79"/>
        <v>1.02</v>
      </c>
      <c r="AM49" s="32">
        <f t="shared" si="79"/>
        <v>1.02</v>
      </c>
      <c r="AN49" s="32">
        <f t="shared" si="79"/>
        <v>1.02</v>
      </c>
      <c r="AO49" s="32">
        <f t="shared" si="79"/>
        <v>1.02</v>
      </c>
      <c r="AP49" s="32">
        <f t="shared" si="79"/>
        <v>1.02</v>
      </c>
      <c r="AQ49" s="32">
        <f t="shared" si="79"/>
        <v>1.02</v>
      </c>
      <c r="AR49" s="32">
        <f t="shared" si="79"/>
        <v>1.02</v>
      </c>
      <c r="AS49" s="32">
        <f t="shared" si="79"/>
        <v>1.02</v>
      </c>
      <c r="AT49" s="32">
        <f t="shared" si="79"/>
        <v>1.02</v>
      </c>
      <c r="AU49" s="32">
        <f t="shared" si="79"/>
        <v>1.02</v>
      </c>
      <c r="AV49" s="32">
        <f t="shared" si="79"/>
        <v>1.02</v>
      </c>
      <c r="AW49" s="32">
        <f t="shared" si="79"/>
        <v>1.02</v>
      </c>
      <c r="AX49" s="32">
        <f t="shared" si="79"/>
        <v>1.02</v>
      </c>
      <c r="AY49" s="32">
        <f t="shared" si="79"/>
        <v>1.02</v>
      </c>
      <c r="AZ49" s="32">
        <f t="shared" si="79"/>
        <v>1.02</v>
      </c>
      <c r="BA49" s="32">
        <f t="shared" si="79"/>
        <v>0.64500000000000002</v>
      </c>
      <c r="BB49" s="32">
        <f t="shared" si="79"/>
        <v>0.64500000000000002</v>
      </c>
      <c r="BC49" s="32">
        <f t="shared" si="79"/>
        <v>0.64500000000000002</v>
      </c>
      <c r="BD49" s="32">
        <f t="shared" si="79"/>
        <v>0.64500000000000002</v>
      </c>
      <c r="BE49" s="32">
        <f t="shared" si="79"/>
        <v>0.64500000000000002</v>
      </c>
      <c r="BF49" s="32">
        <f t="shared" si="79"/>
        <v>0.64500000000000002</v>
      </c>
      <c r="BG49" s="32">
        <f t="shared" si="79"/>
        <v>0.57000000000000006</v>
      </c>
      <c r="BH49" s="32">
        <f t="shared" si="79"/>
        <v>0.57000000000000006</v>
      </c>
      <c r="BI49" s="32">
        <f t="shared" si="79"/>
        <v>0.64500000000000002</v>
      </c>
    </row>
    <row r="50" spans="4:61" x14ac:dyDescent="0.2">
      <c r="D50" s="30" t="s">
        <v>78</v>
      </c>
      <c r="E50" s="33">
        <f>E28</f>
        <v>1</v>
      </c>
      <c r="F50" s="33">
        <f>F28</f>
        <v>1</v>
      </c>
      <c r="G50" s="33">
        <f t="shared" ref="G50:BI50" si="80">G28</f>
        <v>1</v>
      </c>
      <c r="H50" s="33">
        <f t="shared" si="80"/>
        <v>1</v>
      </c>
      <c r="I50" s="33">
        <f t="shared" si="80"/>
        <v>1</v>
      </c>
      <c r="J50" s="33">
        <f t="shared" si="80"/>
        <v>1</v>
      </c>
      <c r="K50" s="33">
        <f t="shared" si="80"/>
        <v>1</v>
      </c>
      <c r="L50" s="33">
        <f t="shared" si="80"/>
        <v>1</v>
      </c>
      <c r="M50" s="33">
        <f t="shared" si="80"/>
        <v>1</v>
      </c>
      <c r="N50" s="33">
        <f t="shared" si="80"/>
        <v>1</v>
      </c>
      <c r="O50" s="33">
        <f t="shared" si="80"/>
        <v>1</v>
      </c>
      <c r="P50" s="33">
        <f t="shared" si="80"/>
        <v>1</v>
      </c>
      <c r="Q50" s="33">
        <f t="shared" si="80"/>
        <v>1</v>
      </c>
      <c r="R50" s="33">
        <f t="shared" si="80"/>
        <v>1</v>
      </c>
      <c r="S50" s="33">
        <f t="shared" si="80"/>
        <v>1</v>
      </c>
      <c r="T50" s="33">
        <f t="shared" si="80"/>
        <v>1</v>
      </c>
      <c r="U50" s="33">
        <f t="shared" si="80"/>
        <v>1</v>
      </c>
      <c r="V50" s="33">
        <f t="shared" si="80"/>
        <v>1</v>
      </c>
      <c r="W50" s="33">
        <f t="shared" si="80"/>
        <v>1</v>
      </c>
      <c r="X50" s="33">
        <f t="shared" si="80"/>
        <v>1</v>
      </c>
      <c r="Y50" s="33">
        <f t="shared" si="80"/>
        <v>1</v>
      </c>
      <c r="Z50" s="33">
        <f t="shared" si="80"/>
        <v>1</v>
      </c>
      <c r="AA50" s="33">
        <f t="shared" si="80"/>
        <v>1</v>
      </c>
      <c r="AB50" s="33">
        <f t="shared" si="80"/>
        <v>1</v>
      </c>
      <c r="AC50" s="33">
        <f t="shared" si="80"/>
        <v>1</v>
      </c>
      <c r="AD50" s="33">
        <f t="shared" si="80"/>
        <v>1</v>
      </c>
      <c r="AE50" s="33">
        <f t="shared" si="80"/>
        <v>1</v>
      </c>
      <c r="AF50" s="33">
        <f t="shared" si="80"/>
        <v>1</v>
      </c>
      <c r="AG50" s="33">
        <f t="shared" si="80"/>
        <v>1</v>
      </c>
      <c r="AH50" s="33">
        <f t="shared" si="80"/>
        <v>1</v>
      </c>
      <c r="AI50" s="33">
        <f t="shared" si="80"/>
        <v>1</v>
      </c>
      <c r="AJ50" s="33">
        <f t="shared" si="80"/>
        <v>1</v>
      </c>
      <c r="AK50" s="33">
        <f t="shared" si="80"/>
        <v>1</v>
      </c>
      <c r="AL50" s="33">
        <f t="shared" si="80"/>
        <v>1</v>
      </c>
      <c r="AM50" s="33">
        <f t="shared" si="80"/>
        <v>1</v>
      </c>
      <c r="AN50" s="33">
        <f t="shared" si="80"/>
        <v>1</v>
      </c>
      <c r="AO50" s="33">
        <f t="shared" si="80"/>
        <v>1</v>
      </c>
      <c r="AP50" s="33">
        <f t="shared" si="80"/>
        <v>1</v>
      </c>
      <c r="AQ50" s="33">
        <f t="shared" si="80"/>
        <v>1</v>
      </c>
      <c r="AR50" s="33">
        <f t="shared" si="80"/>
        <v>1</v>
      </c>
      <c r="AS50" s="33">
        <f t="shared" si="80"/>
        <v>1</v>
      </c>
      <c r="AT50" s="33">
        <f t="shared" si="80"/>
        <v>1</v>
      </c>
      <c r="AU50" s="33">
        <f t="shared" si="80"/>
        <v>1</v>
      </c>
      <c r="AV50" s="33">
        <f t="shared" si="80"/>
        <v>1</v>
      </c>
      <c r="AW50" s="33">
        <f t="shared" si="80"/>
        <v>1</v>
      </c>
      <c r="AX50" s="33">
        <f t="shared" si="80"/>
        <v>1</v>
      </c>
      <c r="AY50" s="33">
        <f t="shared" si="80"/>
        <v>1</v>
      </c>
      <c r="AZ50" s="33">
        <f t="shared" si="80"/>
        <v>8</v>
      </c>
      <c r="BA50" s="33">
        <f t="shared" si="80"/>
        <v>0.8</v>
      </c>
      <c r="BB50" s="33">
        <f t="shared" si="80"/>
        <v>0.8</v>
      </c>
      <c r="BC50" s="33">
        <f t="shared" si="80"/>
        <v>0.8</v>
      </c>
      <c r="BD50" s="33">
        <f t="shared" si="80"/>
        <v>0.8</v>
      </c>
      <c r="BE50" s="33">
        <f t="shared" si="80"/>
        <v>0.8</v>
      </c>
      <c r="BF50" s="33">
        <f t="shared" si="80"/>
        <v>0.8</v>
      </c>
      <c r="BG50" s="33">
        <f t="shared" si="80"/>
        <v>0.8</v>
      </c>
      <c r="BH50" s="33">
        <f t="shared" si="80"/>
        <v>0.8</v>
      </c>
      <c r="BI50" s="33">
        <f t="shared" si="80"/>
        <v>0.8</v>
      </c>
    </row>
    <row r="51" spans="4:61" x14ac:dyDescent="0.2">
      <c r="D51" s="34" t="s">
        <v>79</v>
      </c>
      <c r="E51" s="33">
        <f>E32</f>
        <v>1.5</v>
      </c>
      <c r="F51" s="33">
        <f>F32</f>
        <v>1.5</v>
      </c>
      <c r="G51" s="33">
        <f t="shared" ref="G51:BI51" si="81">G32</f>
        <v>1.5</v>
      </c>
      <c r="H51" s="33">
        <f t="shared" si="81"/>
        <v>1.5</v>
      </c>
      <c r="I51" s="33">
        <f t="shared" si="81"/>
        <v>1.5</v>
      </c>
      <c r="J51" s="33">
        <f t="shared" si="81"/>
        <v>1.5</v>
      </c>
      <c r="K51" s="33">
        <f t="shared" si="81"/>
        <v>1.5</v>
      </c>
      <c r="L51" s="33">
        <f t="shared" si="81"/>
        <v>1.5</v>
      </c>
      <c r="M51" s="33">
        <f t="shared" si="81"/>
        <v>1.5</v>
      </c>
      <c r="N51" s="33">
        <f t="shared" si="81"/>
        <v>1.5</v>
      </c>
      <c r="O51" s="33">
        <f t="shared" si="81"/>
        <v>1.5</v>
      </c>
      <c r="P51" s="33">
        <f t="shared" si="81"/>
        <v>1.5</v>
      </c>
      <c r="Q51" s="33">
        <f t="shared" si="81"/>
        <v>1.5</v>
      </c>
      <c r="R51" s="33">
        <f t="shared" si="81"/>
        <v>1.5</v>
      </c>
      <c r="S51" s="33">
        <f t="shared" si="81"/>
        <v>1.5</v>
      </c>
      <c r="T51" s="33">
        <f t="shared" si="81"/>
        <v>1.5</v>
      </c>
      <c r="U51" s="33">
        <f t="shared" si="81"/>
        <v>1.5</v>
      </c>
      <c r="V51" s="33">
        <f t="shared" si="81"/>
        <v>1.5</v>
      </c>
      <c r="W51" s="33">
        <f t="shared" si="81"/>
        <v>1.5</v>
      </c>
      <c r="X51" s="33">
        <f t="shared" si="81"/>
        <v>1.5</v>
      </c>
      <c r="Y51" s="33">
        <f t="shared" si="81"/>
        <v>1.5</v>
      </c>
      <c r="Z51" s="33">
        <f t="shared" si="81"/>
        <v>1.5</v>
      </c>
      <c r="AA51" s="33">
        <f t="shared" si="81"/>
        <v>1.5</v>
      </c>
      <c r="AB51" s="33">
        <f t="shared" si="81"/>
        <v>1.5</v>
      </c>
      <c r="AC51" s="33">
        <f t="shared" si="81"/>
        <v>1.5</v>
      </c>
      <c r="AD51" s="33">
        <f t="shared" si="81"/>
        <v>1.5</v>
      </c>
      <c r="AE51" s="33">
        <f t="shared" si="81"/>
        <v>1.5</v>
      </c>
      <c r="AF51" s="33">
        <f t="shared" si="81"/>
        <v>1.5</v>
      </c>
      <c r="AG51" s="33">
        <f t="shared" si="81"/>
        <v>1.5</v>
      </c>
      <c r="AH51" s="33">
        <f t="shared" si="81"/>
        <v>1.5</v>
      </c>
      <c r="AI51" s="33">
        <f t="shared" si="81"/>
        <v>1.5</v>
      </c>
      <c r="AJ51" s="33">
        <f t="shared" si="81"/>
        <v>1.5</v>
      </c>
      <c r="AK51" s="33">
        <f t="shared" si="81"/>
        <v>1.4</v>
      </c>
      <c r="AL51" s="33">
        <f t="shared" si="81"/>
        <v>1.4</v>
      </c>
      <c r="AM51" s="33">
        <f t="shared" si="81"/>
        <v>1.4</v>
      </c>
      <c r="AN51" s="33">
        <f t="shared" si="81"/>
        <v>1.4</v>
      </c>
      <c r="AO51" s="33">
        <f t="shared" si="81"/>
        <v>1.4</v>
      </c>
      <c r="AP51" s="33">
        <f t="shared" si="81"/>
        <v>1.4</v>
      </c>
      <c r="AQ51" s="33">
        <f t="shared" si="81"/>
        <v>1.4</v>
      </c>
      <c r="AR51" s="33">
        <f t="shared" si="81"/>
        <v>1.4</v>
      </c>
      <c r="AS51" s="33">
        <f t="shared" si="81"/>
        <v>1.4</v>
      </c>
      <c r="AT51" s="33">
        <f t="shared" si="81"/>
        <v>1.4</v>
      </c>
      <c r="AU51" s="33">
        <f t="shared" si="81"/>
        <v>1.4</v>
      </c>
      <c r="AV51" s="33">
        <f t="shared" si="81"/>
        <v>1.4</v>
      </c>
      <c r="AW51" s="33">
        <f t="shared" si="81"/>
        <v>1.4</v>
      </c>
      <c r="AX51" s="33">
        <f t="shared" si="81"/>
        <v>1.4</v>
      </c>
      <c r="AY51" s="33">
        <f t="shared" si="81"/>
        <v>1.4</v>
      </c>
      <c r="AZ51" s="33">
        <f t="shared" si="81"/>
        <v>1.4</v>
      </c>
      <c r="BA51" s="33">
        <f t="shared" si="81"/>
        <v>1</v>
      </c>
      <c r="BB51" s="33">
        <f t="shared" si="81"/>
        <v>1</v>
      </c>
      <c r="BC51" s="33">
        <f t="shared" si="81"/>
        <v>1</v>
      </c>
      <c r="BD51" s="33">
        <f t="shared" si="81"/>
        <v>1</v>
      </c>
      <c r="BE51" s="33">
        <f t="shared" si="81"/>
        <v>1</v>
      </c>
      <c r="BF51" s="33">
        <f t="shared" si="81"/>
        <v>1</v>
      </c>
      <c r="BG51" s="33">
        <f t="shared" si="81"/>
        <v>1</v>
      </c>
      <c r="BH51" s="33">
        <f t="shared" si="81"/>
        <v>1</v>
      </c>
      <c r="BI51" s="33">
        <f t="shared" si="81"/>
        <v>1</v>
      </c>
    </row>
    <row r="52" spans="4:61" x14ac:dyDescent="0.2">
      <c r="D52" s="30" t="s">
        <v>187</v>
      </c>
      <c r="E52" s="33">
        <f t="shared" ref="E52:AJ52" si="82">E18</f>
        <v>1</v>
      </c>
      <c r="F52" s="33">
        <f t="shared" si="82"/>
        <v>1</v>
      </c>
      <c r="G52" s="33">
        <f t="shared" si="82"/>
        <v>1.20049999999992</v>
      </c>
      <c r="H52" s="33">
        <f t="shared" si="82"/>
        <v>1.0004399999997986</v>
      </c>
      <c r="I52" s="33">
        <f t="shared" si="82"/>
        <v>1.1999999999998181</v>
      </c>
      <c r="J52" s="33">
        <f t="shared" si="82"/>
        <v>1</v>
      </c>
      <c r="K52" s="33">
        <f t="shared" si="82"/>
        <v>1</v>
      </c>
      <c r="L52" s="33">
        <f t="shared" si="82"/>
        <v>1</v>
      </c>
      <c r="M52" s="33">
        <f t="shared" si="82"/>
        <v>1</v>
      </c>
      <c r="N52" s="33">
        <f t="shared" si="82"/>
        <v>1</v>
      </c>
      <c r="O52" s="33">
        <f t="shared" si="82"/>
        <v>1</v>
      </c>
      <c r="P52" s="33">
        <f t="shared" si="82"/>
        <v>1.1999999999998181</v>
      </c>
      <c r="Q52" s="33">
        <f t="shared" si="82"/>
        <v>1</v>
      </c>
      <c r="R52" s="33">
        <f t="shared" si="82"/>
        <v>1</v>
      </c>
      <c r="S52" s="33">
        <f t="shared" si="82"/>
        <v>1.1999999999998181</v>
      </c>
      <c r="T52" s="33">
        <f t="shared" si="82"/>
        <v>1</v>
      </c>
      <c r="U52" s="33">
        <f t="shared" si="82"/>
        <v>1</v>
      </c>
      <c r="V52" s="33">
        <f t="shared" si="82"/>
        <v>1.1999999999998181</v>
      </c>
      <c r="W52" s="33">
        <f t="shared" si="82"/>
        <v>1.1999999999998181</v>
      </c>
      <c r="X52" s="33">
        <f t="shared" si="82"/>
        <v>1</v>
      </c>
      <c r="Y52" s="33">
        <f t="shared" si="82"/>
        <v>1</v>
      </c>
      <c r="Z52" s="33">
        <f t="shared" si="82"/>
        <v>1.1999999999998181</v>
      </c>
      <c r="AA52" s="33">
        <f t="shared" si="82"/>
        <v>1.1999999999998181</v>
      </c>
      <c r="AB52" s="33">
        <f t="shared" si="82"/>
        <v>1.1999999999998181</v>
      </c>
      <c r="AC52" s="33">
        <f t="shared" si="82"/>
        <v>1.1999999999998181</v>
      </c>
      <c r="AD52" s="33">
        <f t="shared" si="82"/>
        <v>1.0000000000218279E-2</v>
      </c>
      <c r="AE52" s="33">
        <f t="shared" si="82"/>
        <v>7.9999999998108251E-3</v>
      </c>
      <c r="AF52" s="33">
        <f t="shared" si="82"/>
        <v>1.1999999999998181</v>
      </c>
      <c r="AG52" s="33">
        <f t="shared" si="82"/>
        <v>1.1999999999998181</v>
      </c>
      <c r="AH52" s="33">
        <f t="shared" si="82"/>
        <v>1</v>
      </c>
      <c r="AI52" s="33">
        <f t="shared" si="82"/>
        <v>1.1999999999998181</v>
      </c>
      <c r="AJ52" s="33">
        <f t="shared" si="82"/>
        <v>1</v>
      </c>
      <c r="AK52" s="33">
        <f t="shared" ref="AK52:BI52" si="83">AK18</f>
        <v>1</v>
      </c>
      <c r="AL52" s="33">
        <f t="shared" si="83"/>
        <v>1</v>
      </c>
      <c r="AM52" s="33">
        <f t="shared" si="83"/>
        <v>1.1999999999998181</v>
      </c>
      <c r="AN52" s="33">
        <f t="shared" si="83"/>
        <v>1.1999999999998181</v>
      </c>
      <c r="AO52" s="33">
        <f t="shared" si="83"/>
        <v>1</v>
      </c>
      <c r="AP52" s="33">
        <f t="shared" si="83"/>
        <v>1</v>
      </c>
      <c r="AQ52" s="33">
        <f t="shared" si="83"/>
        <v>1</v>
      </c>
      <c r="AR52" s="33">
        <f t="shared" si="83"/>
        <v>1</v>
      </c>
      <c r="AS52" s="33">
        <f t="shared" si="83"/>
        <v>1</v>
      </c>
      <c r="AT52" s="33">
        <f t="shared" si="83"/>
        <v>1</v>
      </c>
      <c r="AU52" s="33">
        <f t="shared" si="83"/>
        <v>1</v>
      </c>
      <c r="AV52" s="33">
        <f t="shared" si="83"/>
        <v>1</v>
      </c>
      <c r="AW52" s="33">
        <f t="shared" si="83"/>
        <v>1</v>
      </c>
      <c r="AX52" s="33">
        <f t="shared" si="83"/>
        <v>1.1999999999998181</v>
      </c>
      <c r="AY52" s="33">
        <f t="shared" si="83"/>
        <v>1.1999999999998181</v>
      </c>
      <c r="AZ52" s="33">
        <f t="shared" si="83"/>
        <v>1.1999999999998181</v>
      </c>
      <c r="BA52" s="33">
        <f t="shared" si="83"/>
        <v>1</v>
      </c>
      <c r="BB52" s="33">
        <f t="shared" si="83"/>
        <v>1.1999999999998181</v>
      </c>
      <c r="BC52" s="33">
        <f t="shared" si="83"/>
        <v>1</v>
      </c>
      <c r="BD52" s="33">
        <f t="shared" si="83"/>
        <v>1.1999999999998181</v>
      </c>
      <c r="BE52" s="33">
        <f t="shared" si="83"/>
        <v>1.1999999999998181</v>
      </c>
      <c r="BF52" s="33">
        <f t="shared" si="83"/>
        <v>1.1999999999998181</v>
      </c>
      <c r="BG52" s="33">
        <f t="shared" si="83"/>
        <v>1</v>
      </c>
      <c r="BH52" s="33">
        <f t="shared" si="83"/>
        <v>1</v>
      </c>
      <c r="BI52" s="33">
        <f t="shared" si="83"/>
        <v>1.1999999999998181</v>
      </c>
    </row>
    <row r="53" spans="4:61" x14ac:dyDescent="0.2">
      <c r="D53" s="30" t="s">
        <v>80</v>
      </c>
      <c r="E53" s="35">
        <f>E35</f>
        <v>1.3</v>
      </c>
      <c r="F53" s="35">
        <f>F35</f>
        <v>1.2</v>
      </c>
      <c r="G53" s="35">
        <f t="shared" ref="G53:BI53" si="84">G35</f>
        <v>1.2</v>
      </c>
      <c r="H53" s="35">
        <f t="shared" si="84"/>
        <v>1.2</v>
      </c>
      <c r="I53" s="35">
        <f t="shared" si="84"/>
        <v>1.2</v>
      </c>
      <c r="J53" s="35">
        <f t="shared" si="84"/>
        <v>1.2</v>
      </c>
      <c r="K53" s="35">
        <f t="shared" si="84"/>
        <v>1.2</v>
      </c>
      <c r="L53" s="35">
        <f t="shared" si="84"/>
        <v>1.2</v>
      </c>
      <c r="M53" s="35">
        <f t="shared" si="84"/>
        <v>1.2</v>
      </c>
      <c r="N53" s="35">
        <f t="shared" si="84"/>
        <v>1.2</v>
      </c>
      <c r="O53" s="35">
        <f t="shared" si="84"/>
        <v>1.2</v>
      </c>
      <c r="P53" s="35">
        <f t="shared" si="84"/>
        <v>1.2</v>
      </c>
      <c r="Q53" s="35">
        <f t="shared" si="84"/>
        <v>1.2</v>
      </c>
      <c r="R53" s="35">
        <f t="shared" si="84"/>
        <v>1.2</v>
      </c>
      <c r="S53" s="35">
        <f t="shared" si="84"/>
        <v>1.2</v>
      </c>
      <c r="T53" s="35">
        <f t="shared" si="84"/>
        <v>1.2</v>
      </c>
      <c r="U53" s="35">
        <f t="shared" si="84"/>
        <v>1.2</v>
      </c>
      <c r="V53" s="35">
        <f t="shared" si="84"/>
        <v>1.2</v>
      </c>
      <c r="W53" s="35">
        <f t="shared" si="84"/>
        <v>1.2</v>
      </c>
      <c r="X53" s="35">
        <f t="shared" si="84"/>
        <v>1.2</v>
      </c>
      <c r="Y53" s="35">
        <f t="shared" si="84"/>
        <v>1.2</v>
      </c>
      <c r="Z53" s="35">
        <f t="shared" si="84"/>
        <v>1.2</v>
      </c>
      <c r="AA53" s="35">
        <f t="shared" si="84"/>
        <v>1.2</v>
      </c>
      <c r="AB53" s="35">
        <f t="shared" si="84"/>
        <v>1.2</v>
      </c>
      <c r="AC53" s="35">
        <f t="shared" si="84"/>
        <v>1.2</v>
      </c>
      <c r="AD53" s="35">
        <f t="shared" si="84"/>
        <v>1.2</v>
      </c>
      <c r="AE53" s="35">
        <f t="shared" si="84"/>
        <v>1.2</v>
      </c>
      <c r="AF53" s="35">
        <f t="shared" si="84"/>
        <v>1.2</v>
      </c>
      <c r="AG53" s="35">
        <f t="shared" si="84"/>
        <v>1.2</v>
      </c>
      <c r="AH53" s="35">
        <f t="shared" si="84"/>
        <v>1.2</v>
      </c>
      <c r="AI53" s="35">
        <f t="shared" si="84"/>
        <v>1.2</v>
      </c>
      <c r="AJ53" s="35">
        <f t="shared" si="84"/>
        <v>1.2</v>
      </c>
      <c r="AK53" s="35">
        <f t="shared" si="84"/>
        <v>1.2</v>
      </c>
      <c r="AL53" s="35">
        <f t="shared" si="84"/>
        <v>1.2</v>
      </c>
      <c r="AM53" s="35">
        <f t="shared" si="84"/>
        <v>1.2</v>
      </c>
      <c r="AN53" s="35">
        <f t="shared" si="84"/>
        <v>1.2</v>
      </c>
      <c r="AO53" s="35">
        <f t="shared" si="84"/>
        <v>1.2</v>
      </c>
      <c r="AP53" s="35">
        <f t="shared" si="84"/>
        <v>1.2</v>
      </c>
      <c r="AQ53" s="35">
        <f t="shared" si="84"/>
        <v>1.2</v>
      </c>
      <c r="AR53" s="35">
        <f t="shared" si="84"/>
        <v>1.2</v>
      </c>
      <c r="AS53" s="35">
        <f t="shared" si="84"/>
        <v>1.2</v>
      </c>
      <c r="AT53" s="35">
        <f t="shared" si="84"/>
        <v>1.2</v>
      </c>
      <c r="AU53" s="35">
        <f t="shared" si="84"/>
        <v>1.2</v>
      </c>
      <c r="AV53" s="35">
        <f t="shared" si="84"/>
        <v>1.2</v>
      </c>
      <c r="AW53" s="35">
        <f t="shared" si="84"/>
        <v>1.2</v>
      </c>
      <c r="AX53" s="35">
        <f t="shared" si="84"/>
        <v>1.2</v>
      </c>
      <c r="AY53" s="35">
        <f t="shared" si="84"/>
        <v>1.2</v>
      </c>
      <c r="AZ53" s="35">
        <f t="shared" si="84"/>
        <v>1.2</v>
      </c>
      <c r="BA53" s="35">
        <f t="shared" si="84"/>
        <v>1</v>
      </c>
      <c r="BB53" s="35">
        <f t="shared" si="84"/>
        <v>1</v>
      </c>
      <c r="BC53" s="35">
        <f t="shared" si="84"/>
        <v>1</v>
      </c>
      <c r="BD53" s="35">
        <f t="shared" si="84"/>
        <v>1</v>
      </c>
      <c r="BE53" s="35">
        <f t="shared" si="84"/>
        <v>1</v>
      </c>
      <c r="BF53" s="35">
        <f t="shared" si="84"/>
        <v>1</v>
      </c>
      <c r="BG53" s="35">
        <f t="shared" si="84"/>
        <v>1</v>
      </c>
      <c r="BH53" s="35">
        <f t="shared" si="84"/>
        <v>1</v>
      </c>
      <c r="BI53" s="35">
        <f t="shared" si="84"/>
        <v>1</v>
      </c>
    </row>
    <row r="54" spans="4:61" x14ac:dyDescent="0.2">
      <c r="D54" s="30" t="s">
        <v>81</v>
      </c>
      <c r="E54" s="35">
        <f>E37</f>
        <v>1.8</v>
      </c>
      <c r="F54" s="35">
        <f>F37</f>
        <v>1.5</v>
      </c>
      <c r="G54" s="35">
        <f t="shared" ref="G54:BI54" si="85">G37</f>
        <v>1.5</v>
      </c>
      <c r="H54" s="35">
        <f t="shared" si="85"/>
        <v>1.5</v>
      </c>
      <c r="I54" s="35">
        <f t="shared" si="85"/>
        <v>1.5</v>
      </c>
      <c r="J54" s="35">
        <f t="shared" si="85"/>
        <v>2.5</v>
      </c>
      <c r="K54" s="35">
        <f t="shared" si="85"/>
        <v>1.5</v>
      </c>
      <c r="L54" s="35">
        <f t="shared" si="85"/>
        <v>1.5</v>
      </c>
      <c r="M54" s="35">
        <f t="shared" si="85"/>
        <v>1.5</v>
      </c>
      <c r="N54" s="35">
        <f t="shared" si="85"/>
        <v>1.5</v>
      </c>
      <c r="O54" s="35">
        <f t="shared" si="85"/>
        <v>1.5</v>
      </c>
      <c r="P54" s="35">
        <f t="shared" si="85"/>
        <v>1.5</v>
      </c>
      <c r="Q54" s="35">
        <f t="shared" si="85"/>
        <v>1.5</v>
      </c>
      <c r="R54" s="35">
        <f t="shared" si="85"/>
        <v>1.5</v>
      </c>
      <c r="S54" s="35">
        <f t="shared" si="85"/>
        <v>1.5</v>
      </c>
      <c r="T54" s="35">
        <f t="shared" si="85"/>
        <v>1.5</v>
      </c>
      <c r="U54" s="35">
        <f t="shared" si="85"/>
        <v>1.5</v>
      </c>
      <c r="V54" s="35">
        <f t="shared" si="85"/>
        <v>1.5</v>
      </c>
      <c r="W54" s="35">
        <f t="shared" si="85"/>
        <v>1.5</v>
      </c>
      <c r="X54" s="35">
        <f t="shared" si="85"/>
        <v>1.5</v>
      </c>
      <c r="Y54" s="35">
        <f t="shared" si="85"/>
        <v>1.5</v>
      </c>
      <c r="Z54" s="35">
        <f t="shared" si="85"/>
        <v>1.5</v>
      </c>
      <c r="AA54" s="35">
        <f t="shared" si="85"/>
        <v>1.5</v>
      </c>
      <c r="AB54" s="35">
        <f t="shared" si="85"/>
        <v>1.5</v>
      </c>
      <c r="AC54" s="35">
        <f t="shared" si="85"/>
        <v>1.5</v>
      </c>
      <c r="AD54" s="35">
        <f t="shared" si="85"/>
        <v>1.5</v>
      </c>
      <c r="AE54" s="35">
        <f t="shared" si="85"/>
        <v>1.5</v>
      </c>
      <c r="AF54" s="35">
        <f t="shared" si="85"/>
        <v>1.5</v>
      </c>
      <c r="AG54" s="35">
        <f t="shared" si="85"/>
        <v>1.5</v>
      </c>
      <c r="AH54" s="35">
        <f t="shared" si="85"/>
        <v>1.5</v>
      </c>
      <c r="AI54" s="35">
        <f t="shared" si="85"/>
        <v>1.5</v>
      </c>
      <c r="AJ54" s="35">
        <f t="shared" si="85"/>
        <v>1.5</v>
      </c>
      <c r="AK54" s="35">
        <f t="shared" si="85"/>
        <v>1.5</v>
      </c>
      <c r="AL54" s="35">
        <f t="shared" si="85"/>
        <v>1.5</v>
      </c>
      <c r="AM54" s="35">
        <f t="shared" si="85"/>
        <v>1.5</v>
      </c>
      <c r="AN54" s="35">
        <f t="shared" si="85"/>
        <v>1.5</v>
      </c>
      <c r="AO54" s="35">
        <f t="shared" si="85"/>
        <v>1.5</v>
      </c>
      <c r="AP54" s="35">
        <f t="shared" si="85"/>
        <v>1.5</v>
      </c>
      <c r="AQ54" s="35">
        <f t="shared" si="85"/>
        <v>1.5</v>
      </c>
      <c r="AR54" s="35">
        <f t="shared" si="85"/>
        <v>1.5</v>
      </c>
      <c r="AS54" s="35">
        <f t="shared" si="85"/>
        <v>1.5</v>
      </c>
      <c r="AT54" s="35">
        <f t="shared" si="85"/>
        <v>1.5</v>
      </c>
      <c r="AU54" s="35">
        <f t="shared" si="85"/>
        <v>1.5</v>
      </c>
      <c r="AV54" s="35">
        <f t="shared" si="85"/>
        <v>1.5</v>
      </c>
      <c r="AW54" s="35">
        <f t="shared" si="85"/>
        <v>1.5</v>
      </c>
      <c r="AX54" s="35">
        <f t="shared" si="85"/>
        <v>1.5</v>
      </c>
      <c r="AY54" s="35">
        <f t="shared" si="85"/>
        <v>1.5</v>
      </c>
      <c r="AZ54" s="35">
        <f t="shared" si="85"/>
        <v>1.5</v>
      </c>
      <c r="BA54" s="35">
        <f t="shared" si="85"/>
        <v>1</v>
      </c>
      <c r="BB54" s="35">
        <f t="shared" si="85"/>
        <v>1</v>
      </c>
      <c r="BC54" s="35">
        <f t="shared" si="85"/>
        <v>1</v>
      </c>
      <c r="BD54" s="35">
        <f t="shared" si="85"/>
        <v>1</v>
      </c>
      <c r="BE54" s="35">
        <f t="shared" si="85"/>
        <v>1</v>
      </c>
      <c r="BF54" s="35">
        <f t="shared" si="85"/>
        <v>1</v>
      </c>
      <c r="BG54" s="35">
        <f t="shared" si="85"/>
        <v>1</v>
      </c>
      <c r="BH54" s="35">
        <f t="shared" si="85"/>
        <v>1</v>
      </c>
      <c r="BI54" s="35">
        <f t="shared" si="85"/>
        <v>1</v>
      </c>
    </row>
    <row r="55" spans="4:61" x14ac:dyDescent="0.2">
      <c r="D55" s="30" t="s">
        <v>82</v>
      </c>
      <c r="E55" s="31">
        <f t="shared" ref="E55:AJ55" si="86">E4</f>
        <v>2381.0339999999496</v>
      </c>
      <c r="F55" s="31">
        <f t="shared" si="86"/>
        <v>2379.012569999998</v>
      </c>
      <c r="G55" s="31">
        <f t="shared" si="86"/>
        <v>2373.5354999999981</v>
      </c>
      <c r="H55" s="31">
        <f t="shared" si="86"/>
        <v>2360.6224399999969</v>
      </c>
      <c r="I55" s="31">
        <f t="shared" si="86"/>
        <v>2359.6099999999974</v>
      </c>
      <c r="J55" s="31">
        <f t="shared" si="86"/>
        <v>2358.3799999999969</v>
      </c>
      <c r="K55" s="31">
        <f t="shared" si="86"/>
        <v>2347.6449999999959</v>
      </c>
      <c r="L55" s="31">
        <f t="shared" si="86"/>
        <v>2342.8849999999957</v>
      </c>
      <c r="M55" s="31">
        <f t="shared" si="86"/>
        <v>2334.2809999999972</v>
      </c>
      <c r="N55" s="31">
        <f t="shared" si="86"/>
        <v>2330.0509999999977</v>
      </c>
      <c r="O55" s="31">
        <f t="shared" si="86"/>
        <v>2329.0309999999972</v>
      </c>
      <c r="P55" s="31">
        <f t="shared" si="86"/>
        <v>2327.9809999999961</v>
      </c>
      <c r="Q55" s="31">
        <f t="shared" si="86"/>
        <v>2326.7609999999959</v>
      </c>
      <c r="R55" s="31">
        <f t="shared" si="86"/>
        <v>2325.720999999995</v>
      </c>
      <c r="S55" s="31">
        <f t="shared" si="86"/>
        <v>2324.1809999999837</v>
      </c>
      <c r="T55" s="31">
        <f t="shared" si="86"/>
        <v>2322.8262599999812</v>
      </c>
      <c r="U55" s="31">
        <f t="shared" si="86"/>
        <v>2309.5829999999796</v>
      </c>
      <c r="V55" s="31">
        <f t="shared" si="86"/>
        <v>2308.5409999999788</v>
      </c>
      <c r="W55" s="31">
        <f t="shared" si="86"/>
        <v>2296.358999999974</v>
      </c>
      <c r="X55" s="31">
        <f t="shared" si="86"/>
        <v>2295.1089999999731</v>
      </c>
      <c r="Y55" s="31">
        <f t="shared" si="86"/>
        <v>2294.0489999999718</v>
      </c>
      <c r="Z55" s="31">
        <f t="shared" si="86"/>
        <v>2293.0189999999711</v>
      </c>
      <c r="AA55" s="31">
        <f t="shared" si="86"/>
        <v>2291.7689999999702</v>
      </c>
      <c r="AB55" s="31">
        <f t="shared" si="86"/>
        <v>2290.54899999997</v>
      </c>
      <c r="AC55" s="31">
        <f t="shared" si="86"/>
        <v>2289.3089999999693</v>
      </c>
      <c r="AD55" s="31">
        <f t="shared" si="86"/>
        <v>2287.088999999969</v>
      </c>
      <c r="AE55" s="31">
        <f t="shared" si="86"/>
        <v>2285.7769999999678</v>
      </c>
      <c r="AF55" s="31">
        <f t="shared" si="86"/>
        <v>2283.3189999999668</v>
      </c>
      <c r="AG55" s="31">
        <f t="shared" si="86"/>
        <v>2282.0989999999665</v>
      </c>
      <c r="AH55" s="31">
        <f t="shared" si="86"/>
        <v>2280.868999999966</v>
      </c>
      <c r="AI55" s="31">
        <f t="shared" si="86"/>
        <v>2279.8459999999654</v>
      </c>
      <c r="AJ55" s="31">
        <f t="shared" si="86"/>
        <v>2278.6289999999653</v>
      </c>
      <c r="AK55" s="31">
        <f t="shared" ref="AK55:BI55" si="87">AK4</f>
        <v>2277.3789999999599</v>
      </c>
      <c r="AL55" s="31">
        <f t="shared" si="87"/>
        <v>2276.2009999999564</v>
      </c>
      <c r="AM55" s="31">
        <f t="shared" si="87"/>
        <v>2275.1289999999549</v>
      </c>
      <c r="AN55" s="31">
        <f t="shared" si="87"/>
        <v>2273.858999999954</v>
      </c>
      <c r="AO55" s="31">
        <f t="shared" si="87"/>
        <v>2272.5889999999526</v>
      </c>
      <c r="AP55" s="31">
        <f t="shared" si="87"/>
        <v>2271.5489999999518</v>
      </c>
      <c r="AQ55" s="31">
        <f t="shared" si="87"/>
        <v>2270.5189999999511</v>
      </c>
      <c r="AR55" s="31">
        <f t="shared" si="87"/>
        <v>2269.4989999999507</v>
      </c>
      <c r="AS55" s="31">
        <f t="shared" si="87"/>
        <v>2268.4589999999498</v>
      </c>
      <c r="AT55" s="31">
        <f t="shared" si="87"/>
        <v>2267.4289999999492</v>
      </c>
      <c r="AU55" s="31">
        <f t="shared" si="87"/>
        <v>2266.3889999999487</v>
      </c>
      <c r="AV55" s="31">
        <f t="shared" si="87"/>
        <v>2265.3489999999483</v>
      </c>
      <c r="AW55" s="31">
        <f t="shared" si="87"/>
        <v>2264.2489999999466</v>
      </c>
      <c r="AX55" s="31">
        <f t="shared" si="87"/>
        <v>2254.4189999999448</v>
      </c>
      <c r="AY55" s="31">
        <f t="shared" si="87"/>
        <v>2248.4609999999429</v>
      </c>
      <c r="AZ55" s="31">
        <f t="shared" si="87"/>
        <v>2247.2409999999427</v>
      </c>
      <c r="BA55" s="31">
        <f t="shared" si="87"/>
        <v>2361.2230000000013</v>
      </c>
      <c r="BB55" s="31">
        <f t="shared" si="87"/>
        <v>2352.0795000000003</v>
      </c>
      <c r="BC55" s="31">
        <f t="shared" si="87"/>
        <v>2350.8270000000002</v>
      </c>
      <c r="BD55" s="31">
        <f t="shared" si="87"/>
        <v>2349.797</v>
      </c>
      <c r="BE55" s="31">
        <f t="shared" si="87"/>
        <v>2348.5369999999998</v>
      </c>
      <c r="BF55" s="31">
        <f t="shared" si="87"/>
        <v>2347.2469999999994</v>
      </c>
      <c r="BG55" s="31">
        <f t="shared" si="87"/>
        <v>2271.7000000000003</v>
      </c>
      <c r="BH55" s="31">
        <f t="shared" si="87"/>
        <v>2270.5000000000005</v>
      </c>
      <c r="BI55" s="31">
        <f t="shared" si="87"/>
        <v>2347.2469999999994</v>
      </c>
    </row>
    <row r="56" spans="4:61" x14ac:dyDescent="0.2">
      <c r="D56" s="30" t="s">
        <v>83</v>
      </c>
      <c r="E56" s="31">
        <v>0</v>
      </c>
      <c r="F56" s="31">
        <v>0</v>
      </c>
      <c r="G56" s="31">
        <v>1</v>
      </c>
      <c r="H56" s="31">
        <v>2</v>
      </c>
      <c r="I56" s="31">
        <v>3</v>
      </c>
      <c r="J56" s="31">
        <v>4</v>
      </c>
      <c r="K56" s="31">
        <v>5</v>
      </c>
      <c r="L56" s="31">
        <v>6</v>
      </c>
      <c r="M56" s="31">
        <v>7</v>
      </c>
      <c r="N56" s="31">
        <v>8</v>
      </c>
      <c r="O56" s="31">
        <v>9</v>
      </c>
      <c r="P56" s="31">
        <v>10</v>
      </c>
      <c r="Q56" s="31">
        <v>11</v>
      </c>
      <c r="R56" s="31">
        <v>12</v>
      </c>
      <c r="S56" s="31">
        <v>13</v>
      </c>
      <c r="T56" s="31">
        <v>14</v>
      </c>
      <c r="U56" s="31">
        <v>15</v>
      </c>
      <c r="V56" s="31">
        <v>16</v>
      </c>
      <c r="W56" s="31">
        <v>17</v>
      </c>
      <c r="X56" s="31">
        <v>18</v>
      </c>
      <c r="Y56" s="31">
        <v>19</v>
      </c>
      <c r="Z56" s="31">
        <v>20</v>
      </c>
      <c r="AA56" s="31">
        <v>21</v>
      </c>
      <c r="AB56" s="31">
        <v>22</v>
      </c>
      <c r="AC56" s="31">
        <v>23</v>
      </c>
      <c r="AD56" s="31">
        <v>24</v>
      </c>
      <c r="AE56" s="31">
        <v>25</v>
      </c>
      <c r="AF56" s="31">
        <v>26</v>
      </c>
      <c r="AG56" s="31">
        <v>27</v>
      </c>
      <c r="AH56" s="31">
        <v>28</v>
      </c>
      <c r="AI56" s="31">
        <v>29</v>
      </c>
      <c r="AJ56" s="31">
        <v>30</v>
      </c>
      <c r="AK56" s="31">
        <v>31</v>
      </c>
      <c r="AL56" s="31">
        <v>32</v>
      </c>
      <c r="AM56" s="31">
        <v>33</v>
      </c>
      <c r="AN56" s="31">
        <v>34</v>
      </c>
      <c r="AO56" s="31">
        <v>35</v>
      </c>
      <c r="AP56" s="31">
        <v>36</v>
      </c>
      <c r="AQ56" s="31">
        <v>37</v>
      </c>
      <c r="AR56" s="31">
        <v>38</v>
      </c>
      <c r="AS56" s="31">
        <v>39</v>
      </c>
      <c r="AT56" s="31">
        <v>40</v>
      </c>
      <c r="AU56" s="31">
        <v>41</v>
      </c>
      <c r="AV56" s="31">
        <v>42</v>
      </c>
      <c r="AW56" s="31">
        <v>43</v>
      </c>
      <c r="AX56" s="31">
        <v>44</v>
      </c>
      <c r="AY56" s="31">
        <v>45</v>
      </c>
      <c r="AZ56" s="31">
        <v>46</v>
      </c>
      <c r="BA56" s="31">
        <v>47</v>
      </c>
      <c r="BB56" s="31">
        <v>48</v>
      </c>
      <c r="BC56" s="31">
        <v>49</v>
      </c>
      <c r="BD56" s="31">
        <v>50</v>
      </c>
      <c r="BE56" s="31">
        <v>51</v>
      </c>
      <c r="BF56" s="31">
        <v>52</v>
      </c>
      <c r="BG56" s="31">
        <v>53</v>
      </c>
      <c r="BH56" s="31">
        <v>54</v>
      </c>
      <c r="BI56" s="31">
        <v>55</v>
      </c>
    </row>
    <row r="57" spans="4:61" x14ac:dyDescent="0.2">
      <c r="D57" s="30" t="s">
        <v>84</v>
      </c>
      <c r="E57" s="31">
        <f t="shared" ref="E57:AJ57" si="88">E5</f>
        <v>2380.0339999999496</v>
      </c>
      <c r="F57" s="31">
        <f t="shared" si="88"/>
        <v>2378.012569999998</v>
      </c>
      <c r="G57" s="31">
        <f t="shared" si="88"/>
        <v>2372.3349999999982</v>
      </c>
      <c r="H57" s="31">
        <f t="shared" si="88"/>
        <v>2359.6219999999971</v>
      </c>
      <c r="I57" s="31">
        <f t="shared" si="88"/>
        <v>2358.4099999999976</v>
      </c>
      <c r="J57" s="31">
        <f t="shared" si="88"/>
        <v>2357.3799999999969</v>
      </c>
      <c r="K57" s="31">
        <f t="shared" si="88"/>
        <v>2346.6449999999959</v>
      </c>
      <c r="L57" s="31">
        <f t="shared" si="88"/>
        <v>2341.8849999999957</v>
      </c>
      <c r="M57" s="31">
        <f t="shared" si="88"/>
        <v>2333.2809999999972</v>
      </c>
      <c r="N57" s="31">
        <f t="shared" si="88"/>
        <v>2329.0509999999977</v>
      </c>
      <c r="O57" s="31">
        <f t="shared" si="88"/>
        <v>2328.0309999999972</v>
      </c>
      <c r="P57" s="31">
        <f t="shared" si="88"/>
        <v>2326.7809999999963</v>
      </c>
      <c r="Q57" s="31">
        <f t="shared" si="88"/>
        <v>2325.7609999999959</v>
      </c>
      <c r="R57" s="31">
        <f t="shared" si="88"/>
        <v>2324.720999999995</v>
      </c>
      <c r="S57" s="31">
        <f t="shared" si="88"/>
        <v>2322.9809999999839</v>
      </c>
      <c r="T57" s="31">
        <f t="shared" si="88"/>
        <v>2321.8262599999812</v>
      </c>
      <c r="U57" s="31">
        <f t="shared" si="88"/>
        <v>2308.5829999999796</v>
      </c>
      <c r="V57" s="31">
        <f t="shared" si="88"/>
        <v>2307.340999999979</v>
      </c>
      <c r="W57" s="31">
        <f t="shared" si="88"/>
        <v>2295.1589999999742</v>
      </c>
      <c r="X57" s="31">
        <f t="shared" si="88"/>
        <v>2294.1089999999731</v>
      </c>
      <c r="Y57" s="31">
        <f t="shared" si="88"/>
        <v>2293.0489999999718</v>
      </c>
      <c r="Z57" s="31">
        <f t="shared" si="88"/>
        <v>2291.8189999999713</v>
      </c>
      <c r="AA57" s="31">
        <f t="shared" si="88"/>
        <v>2290.5689999999704</v>
      </c>
      <c r="AB57" s="31">
        <f t="shared" si="88"/>
        <v>2289.3489999999701</v>
      </c>
      <c r="AC57" s="31">
        <f t="shared" si="88"/>
        <v>2288.1089999999695</v>
      </c>
      <c r="AD57" s="31">
        <f t="shared" si="88"/>
        <v>2287.0789999999688</v>
      </c>
      <c r="AE57" s="31">
        <f t="shared" si="88"/>
        <v>2285.7689999999679</v>
      </c>
      <c r="AF57" s="31">
        <f t="shared" si="88"/>
        <v>2282.1189999999669</v>
      </c>
      <c r="AG57" s="31">
        <f t="shared" si="88"/>
        <v>2280.8989999999667</v>
      </c>
      <c r="AH57" s="31">
        <f t="shared" si="88"/>
        <v>2279.868999999966</v>
      </c>
      <c r="AI57" s="31">
        <f t="shared" si="88"/>
        <v>2278.6459999999656</v>
      </c>
      <c r="AJ57" s="31">
        <f t="shared" si="88"/>
        <v>2277.6289999999653</v>
      </c>
      <c r="AK57" s="31">
        <f t="shared" ref="AK57:BI57" si="89">AK5</f>
        <v>2276.3789999999599</v>
      </c>
      <c r="AL57" s="31">
        <f t="shared" si="89"/>
        <v>2275.2009999999564</v>
      </c>
      <c r="AM57" s="31">
        <f t="shared" si="89"/>
        <v>2273.9289999999551</v>
      </c>
      <c r="AN57" s="31">
        <f t="shared" si="89"/>
        <v>2272.6589999999542</v>
      </c>
      <c r="AO57" s="31">
        <f t="shared" si="89"/>
        <v>2271.5889999999526</v>
      </c>
      <c r="AP57" s="31">
        <f t="shared" si="89"/>
        <v>2270.5489999999518</v>
      </c>
      <c r="AQ57" s="31">
        <f t="shared" si="89"/>
        <v>2269.5189999999511</v>
      </c>
      <c r="AR57" s="31">
        <f t="shared" si="89"/>
        <v>2268.4989999999507</v>
      </c>
      <c r="AS57" s="31">
        <f t="shared" si="89"/>
        <v>2267.4589999999498</v>
      </c>
      <c r="AT57" s="31">
        <f t="shared" si="89"/>
        <v>2266.4289999999492</v>
      </c>
      <c r="AU57" s="31">
        <f t="shared" si="89"/>
        <v>2265.3889999999487</v>
      </c>
      <c r="AV57" s="31">
        <f t="shared" si="89"/>
        <v>2264.3489999999483</v>
      </c>
      <c r="AW57" s="31">
        <f t="shared" si="89"/>
        <v>2263.2489999999466</v>
      </c>
      <c r="AX57" s="31">
        <f t="shared" si="89"/>
        <v>2253.218999999945</v>
      </c>
      <c r="AY57" s="31">
        <f t="shared" si="89"/>
        <v>2247.2609999999431</v>
      </c>
      <c r="AZ57" s="31">
        <f t="shared" si="89"/>
        <v>2246.0409999999429</v>
      </c>
      <c r="BA57" s="31">
        <f t="shared" si="89"/>
        <v>2360.2230000000013</v>
      </c>
      <c r="BB57" s="31">
        <f t="shared" si="89"/>
        <v>2350.8795000000005</v>
      </c>
      <c r="BC57" s="31">
        <f t="shared" si="89"/>
        <v>2349.8270000000002</v>
      </c>
      <c r="BD57" s="31">
        <f t="shared" si="89"/>
        <v>2348.5970000000002</v>
      </c>
      <c r="BE57" s="31">
        <f t="shared" si="89"/>
        <v>2347.337</v>
      </c>
      <c r="BF57" s="31">
        <f t="shared" si="89"/>
        <v>2346.0469999999996</v>
      </c>
      <c r="BG57" s="31">
        <f t="shared" si="89"/>
        <v>2270.7000000000003</v>
      </c>
      <c r="BH57" s="31">
        <f t="shared" si="89"/>
        <v>2269.5000000000005</v>
      </c>
      <c r="BI57" s="31">
        <f t="shared" si="89"/>
        <v>2346.0469999999996</v>
      </c>
    </row>
    <row r="58" spans="4:61" x14ac:dyDescent="0.2">
      <c r="D58" s="34" t="s">
        <v>85</v>
      </c>
      <c r="E58" s="33">
        <f>E30</f>
        <v>0.15</v>
      </c>
      <c r="F58" s="33">
        <f>F30</f>
        <v>0.15</v>
      </c>
      <c r="G58" s="33">
        <f t="shared" ref="G58:BI58" si="90">G30</f>
        <v>0.15</v>
      </c>
      <c r="H58" s="33">
        <f t="shared" si="90"/>
        <v>0.15</v>
      </c>
      <c r="I58" s="33">
        <f t="shared" si="90"/>
        <v>0.15</v>
      </c>
      <c r="J58" s="33">
        <f t="shared" si="90"/>
        <v>0.15</v>
      </c>
      <c r="K58" s="33">
        <f t="shared" si="90"/>
        <v>0.15</v>
      </c>
      <c r="L58" s="33">
        <f t="shared" si="90"/>
        <v>0.15</v>
      </c>
      <c r="M58" s="33">
        <f t="shared" si="90"/>
        <v>0.15</v>
      </c>
      <c r="N58" s="33">
        <f t="shared" si="90"/>
        <v>0.15</v>
      </c>
      <c r="O58" s="33">
        <f t="shared" si="90"/>
        <v>0.15</v>
      </c>
      <c r="P58" s="33">
        <f t="shared" si="90"/>
        <v>0.15</v>
      </c>
      <c r="Q58" s="33">
        <f t="shared" si="90"/>
        <v>0.15</v>
      </c>
      <c r="R58" s="33">
        <f t="shared" si="90"/>
        <v>0.15</v>
      </c>
      <c r="S58" s="33">
        <f t="shared" si="90"/>
        <v>0.15</v>
      </c>
      <c r="T58" s="33">
        <f t="shared" si="90"/>
        <v>0.15</v>
      </c>
      <c r="U58" s="33">
        <f t="shared" si="90"/>
        <v>0.15</v>
      </c>
      <c r="V58" s="33">
        <f t="shared" si="90"/>
        <v>0.15</v>
      </c>
      <c r="W58" s="33">
        <f t="shared" si="90"/>
        <v>0.15</v>
      </c>
      <c r="X58" s="33">
        <f t="shared" si="90"/>
        <v>0.15</v>
      </c>
      <c r="Y58" s="33">
        <f t="shared" si="90"/>
        <v>0.15</v>
      </c>
      <c r="Z58" s="33">
        <f t="shared" si="90"/>
        <v>0.15</v>
      </c>
      <c r="AA58" s="33">
        <f t="shared" si="90"/>
        <v>0.15</v>
      </c>
      <c r="AB58" s="33">
        <f t="shared" si="90"/>
        <v>0.15</v>
      </c>
      <c r="AC58" s="33">
        <f t="shared" si="90"/>
        <v>0.15</v>
      </c>
      <c r="AD58" s="33">
        <f t="shared" si="90"/>
        <v>0.15</v>
      </c>
      <c r="AE58" s="33">
        <f t="shared" si="90"/>
        <v>0.15</v>
      </c>
      <c r="AF58" s="33">
        <f t="shared" si="90"/>
        <v>0.15</v>
      </c>
      <c r="AG58" s="33">
        <f t="shared" si="90"/>
        <v>0.15</v>
      </c>
      <c r="AH58" s="33">
        <f t="shared" si="90"/>
        <v>0.15</v>
      </c>
      <c r="AI58" s="33">
        <f t="shared" si="90"/>
        <v>0.15</v>
      </c>
      <c r="AJ58" s="33">
        <f t="shared" si="90"/>
        <v>0.15</v>
      </c>
      <c r="AK58" s="33">
        <f t="shared" si="90"/>
        <v>0.15</v>
      </c>
      <c r="AL58" s="33">
        <f t="shared" si="90"/>
        <v>0.15</v>
      </c>
      <c r="AM58" s="33">
        <f t="shared" si="90"/>
        <v>0.15</v>
      </c>
      <c r="AN58" s="33">
        <f t="shared" si="90"/>
        <v>0.15</v>
      </c>
      <c r="AO58" s="33">
        <f t="shared" si="90"/>
        <v>0.15</v>
      </c>
      <c r="AP58" s="33">
        <f t="shared" si="90"/>
        <v>0.15</v>
      </c>
      <c r="AQ58" s="33">
        <f t="shared" si="90"/>
        <v>0.15</v>
      </c>
      <c r="AR58" s="33">
        <f t="shared" si="90"/>
        <v>0.15</v>
      </c>
      <c r="AS58" s="33">
        <f t="shared" si="90"/>
        <v>0.15</v>
      </c>
      <c r="AT58" s="33">
        <f t="shared" si="90"/>
        <v>0.15</v>
      </c>
      <c r="AU58" s="33">
        <f t="shared" si="90"/>
        <v>0.15</v>
      </c>
      <c r="AV58" s="33">
        <f t="shared" si="90"/>
        <v>0.15</v>
      </c>
      <c r="AW58" s="33">
        <f t="shared" si="90"/>
        <v>0.15</v>
      </c>
      <c r="AX58" s="33">
        <f t="shared" si="90"/>
        <v>0.15</v>
      </c>
      <c r="AY58" s="33">
        <f t="shared" si="90"/>
        <v>0.15</v>
      </c>
      <c r="AZ58" s="33">
        <f t="shared" si="90"/>
        <v>0.15</v>
      </c>
      <c r="BA58" s="33">
        <f t="shared" si="90"/>
        <v>0.1</v>
      </c>
      <c r="BB58" s="33">
        <f t="shared" si="90"/>
        <v>0.1</v>
      </c>
      <c r="BC58" s="33">
        <f t="shared" si="90"/>
        <v>0.1</v>
      </c>
      <c r="BD58" s="33">
        <f t="shared" si="90"/>
        <v>0.1</v>
      </c>
      <c r="BE58" s="33">
        <f t="shared" si="90"/>
        <v>0.1</v>
      </c>
      <c r="BF58" s="33">
        <f t="shared" si="90"/>
        <v>0.1</v>
      </c>
      <c r="BG58" s="33">
        <f t="shared" si="90"/>
        <v>0.1</v>
      </c>
      <c r="BH58" s="33">
        <f t="shared" si="90"/>
        <v>0.1</v>
      </c>
      <c r="BI58" s="33">
        <f t="shared" si="90"/>
        <v>0.1</v>
      </c>
    </row>
    <row r="59" spans="4:61" x14ac:dyDescent="0.2">
      <c r="D59" s="34" t="s">
        <v>86</v>
      </c>
      <c r="E59" s="33">
        <f>E23</f>
        <v>0.5</v>
      </c>
      <c r="F59" s="33">
        <f>F23</f>
        <v>3.875</v>
      </c>
      <c r="G59" s="33">
        <f t="shared" ref="G59:BI59" si="91">G23</f>
        <v>0.5</v>
      </c>
      <c r="H59" s="33">
        <f t="shared" si="91"/>
        <v>0.5</v>
      </c>
      <c r="I59" s="33">
        <f t="shared" si="91"/>
        <v>0.5</v>
      </c>
      <c r="J59" s="33">
        <f t="shared" si="91"/>
        <v>0.5</v>
      </c>
      <c r="K59" s="33">
        <f t="shared" si="91"/>
        <v>0.5</v>
      </c>
      <c r="L59" s="33">
        <f t="shared" si="91"/>
        <v>0.5</v>
      </c>
      <c r="M59" s="33">
        <f t="shared" si="91"/>
        <v>0.5</v>
      </c>
      <c r="N59" s="33">
        <f t="shared" si="91"/>
        <v>0.5</v>
      </c>
      <c r="O59" s="33">
        <f t="shared" si="91"/>
        <v>0.5</v>
      </c>
      <c r="P59" s="33">
        <f t="shared" si="91"/>
        <v>0.5</v>
      </c>
      <c r="Q59" s="33">
        <f t="shared" si="91"/>
        <v>0.5</v>
      </c>
      <c r="R59" s="33">
        <f t="shared" si="91"/>
        <v>0.5</v>
      </c>
      <c r="S59" s="33">
        <f t="shared" si="91"/>
        <v>0.5</v>
      </c>
      <c r="T59" s="33">
        <f t="shared" si="91"/>
        <v>0.5</v>
      </c>
      <c r="U59" s="33">
        <f t="shared" si="91"/>
        <v>0.5</v>
      </c>
      <c r="V59" s="33">
        <f t="shared" si="91"/>
        <v>0.5</v>
      </c>
      <c r="W59" s="33">
        <f t="shared" si="91"/>
        <v>0.5</v>
      </c>
      <c r="X59" s="33">
        <f t="shared" si="91"/>
        <v>0.5</v>
      </c>
      <c r="Y59" s="33">
        <f t="shared" si="91"/>
        <v>0.5</v>
      </c>
      <c r="Z59" s="33">
        <f t="shared" si="91"/>
        <v>0.5</v>
      </c>
      <c r="AA59" s="33">
        <f t="shared" si="91"/>
        <v>0.5</v>
      </c>
      <c r="AB59" s="33">
        <f t="shared" si="91"/>
        <v>0.5</v>
      </c>
      <c r="AC59" s="33">
        <f t="shared" si="91"/>
        <v>0.5</v>
      </c>
      <c r="AD59" s="33">
        <f t="shared" si="91"/>
        <v>0.5</v>
      </c>
      <c r="AE59" s="33">
        <f t="shared" si="91"/>
        <v>0.5</v>
      </c>
      <c r="AF59" s="33">
        <f t="shared" si="91"/>
        <v>0.5</v>
      </c>
      <c r="AG59" s="33">
        <f t="shared" si="91"/>
        <v>0.5</v>
      </c>
      <c r="AH59" s="33">
        <f t="shared" si="91"/>
        <v>0.5</v>
      </c>
      <c r="AI59" s="33">
        <f t="shared" si="91"/>
        <v>0.5</v>
      </c>
      <c r="AJ59" s="33">
        <f t="shared" si="91"/>
        <v>0.5</v>
      </c>
      <c r="AK59" s="33">
        <f t="shared" si="91"/>
        <v>0.5</v>
      </c>
      <c r="AL59" s="33">
        <f t="shared" si="91"/>
        <v>0.5</v>
      </c>
      <c r="AM59" s="33">
        <f t="shared" si="91"/>
        <v>0.5</v>
      </c>
      <c r="AN59" s="33">
        <f t="shared" si="91"/>
        <v>0.5</v>
      </c>
      <c r="AO59" s="33">
        <f t="shared" si="91"/>
        <v>0.5</v>
      </c>
      <c r="AP59" s="33">
        <f t="shared" si="91"/>
        <v>0.5</v>
      </c>
      <c r="AQ59" s="33">
        <f t="shared" si="91"/>
        <v>0.5</v>
      </c>
      <c r="AR59" s="33">
        <f t="shared" si="91"/>
        <v>0.5</v>
      </c>
      <c r="AS59" s="33">
        <f t="shared" si="91"/>
        <v>0.5</v>
      </c>
      <c r="AT59" s="33">
        <f t="shared" si="91"/>
        <v>0.5</v>
      </c>
      <c r="AU59" s="33">
        <f t="shared" si="91"/>
        <v>0.5</v>
      </c>
      <c r="AV59" s="33">
        <f t="shared" si="91"/>
        <v>0.5</v>
      </c>
      <c r="AW59" s="33">
        <f t="shared" si="91"/>
        <v>0.5</v>
      </c>
      <c r="AX59" s="33">
        <f t="shared" si="91"/>
        <v>0.5</v>
      </c>
      <c r="AY59" s="33">
        <f t="shared" si="91"/>
        <v>0.5</v>
      </c>
      <c r="AZ59" s="33">
        <f t="shared" si="91"/>
        <v>0.5</v>
      </c>
      <c r="BA59" s="33">
        <f t="shared" si="91"/>
        <v>0.3</v>
      </c>
      <c r="BB59" s="33">
        <f t="shared" si="91"/>
        <v>0.3</v>
      </c>
      <c r="BC59" s="33">
        <f t="shared" si="91"/>
        <v>0.3</v>
      </c>
      <c r="BD59" s="33">
        <f t="shared" si="91"/>
        <v>0.3</v>
      </c>
      <c r="BE59" s="33">
        <f t="shared" si="91"/>
        <v>0.3</v>
      </c>
      <c r="BF59" s="33">
        <f t="shared" si="91"/>
        <v>0.3</v>
      </c>
      <c r="BG59" s="33">
        <f t="shared" si="91"/>
        <v>0.3</v>
      </c>
      <c r="BH59" s="33">
        <f t="shared" si="91"/>
        <v>0.3</v>
      </c>
      <c r="BI59" s="33">
        <f t="shared" si="91"/>
        <v>0.3</v>
      </c>
    </row>
  </sheetData>
  <mergeCells count="22">
    <mergeCell ref="C2:D2"/>
    <mergeCell ref="C3:D3"/>
    <mergeCell ref="C4:D4"/>
    <mergeCell ref="C5:D5"/>
    <mergeCell ref="C1:D1"/>
    <mergeCell ref="C14:D14"/>
    <mergeCell ref="C6:D6"/>
    <mergeCell ref="C7:D7"/>
    <mergeCell ref="C21:D21"/>
    <mergeCell ref="C8:D8"/>
    <mergeCell ref="C9:D9"/>
    <mergeCell ref="C10:D10"/>
    <mergeCell ref="C11:D11"/>
    <mergeCell ref="C12:D12"/>
    <mergeCell ref="C13:D13"/>
    <mergeCell ref="C31:D31"/>
    <mergeCell ref="C15:D15"/>
    <mergeCell ref="C18:D18"/>
    <mergeCell ref="C19:D19"/>
    <mergeCell ref="C20:D20"/>
    <mergeCell ref="C16:D16"/>
    <mergeCell ref="C17:D17"/>
  </mergeCells>
  <pageMargins left="0.7" right="0.7" top="0.75" bottom="0.75" header="0.3" footer="0.3"/>
  <pageSetup paperSize="8" scale="32" orientation="landscape" r:id="rId1"/>
  <ignoredErrors>
    <ignoredError sqref="F2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6"/>
  <sheetViews>
    <sheetView tabSelected="1" zoomScale="85" zoomScaleNormal="85" workbookViewId="0">
      <selection activeCell="W24" sqref="W24"/>
    </sheetView>
  </sheetViews>
  <sheetFormatPr defaultRowHeight="15" x14ac:dyDescent="0.25"/>
  <cols>
    <col min="13" max="13" width="5.140625" bestFit="1" customWidth="1"/>
    <col min="14" max="14" width="31" bestFit="1" customWidth="1"/>
    <col min="15" max="15" width="4.5703125" bestFit="1" customWidth="1"/>
    <col min="16" max="16" width="4.85546875" customWidth="1"/>
    <col min="17" max="18" width="5.85546875" bestFit="1" customWidth="1"/>
    <col min="19" max="19" width="6.42578125" bestFit="1" customWidth="1"/>
    <col min="20" max="20" width="12.7109375" bestFit="1" customWidth="1"/>
    <col min="21" max="21" width="1.85546875" customWidth="1"/>
    <col min="22" max="22" width="5.42578125" customWidth="1"/>
    <col min="23" max="23" width="74" customWidth="1"/>
    <col min="24" max="24" width="5.7109375" customWidth="1"/>
    <col min="25" max="25" width="6.28515625" customWidth="1"/>
    <col min="27" max="27" width="15.5703125" bestFit="1" customWidth="1"/>
  </cols>
  <sheetData>
    <row r="1" spans="2:27" ht="15.75" thickBot="1" x14ac:dyDescent="0.3">
      <c r="M1" s="162" t="s">
        <v>233</v>
      </c>
      <c r="V1" s="201" t="s">
        <v>255</v>
      </c>
    </row>
    <row r="2" spans="2:27" ht="15.75" thickBot="1" x14ac:dyDescent="0.3">
      <c r="E2" s="5">
        <f>E3</f>
        <v>0.3</v>
      </c>
      <c r="H2" s="144">
        <f>E2</f>
        <v>0.3</v>
      </c>
      <c r="M2" s="151" t="s">
        <v>186</v>
      </c>
      <c r="N2" s="152" t="s">
        <v>188</v>
      </c>
      <c r="O2" s="152" t="s">
        <v>189</v>
      </c>
      <c r="P2" s="153" t="s">
        <v>190</v>
      </c>
      <c r="Q2" s="153" t="s">
        <v>240</v>
      </c>
      <c r="R2" s="153" t="s">
        <v>239</v>
      </c>
      <c r="S2" s="153" t="s">
        <v>238</v>
      </c>
      <c r="T2" s="154" t="s">
        <v>237</v>
      </c>
      <c r="V2" s="151" t="s">
        <v>186</v>
      </c>
      <c r="W2" s="152" t="s">
        <v>188</v>
      </c>
      <c r="X2" s="152" t="s">
        <v>189</v>
      </c>
      <c r="Y2" s="152" t="s">
        <v>234</v>
      </c>
      <c r="Z2" s="152" t="s">
        <v>235</v>
      </c>
      <c r="AA2" s="152" t="s">
        <v>236</v>
      </c>
    </row>
    <row r="3" spans="2:27" x14ac:dyDescent="0.25">
      <c r="E3" s="143">
        <f>E12</f>
        <v>0.3</v>
      </c>
      <c r="M3" s="127">
        <v>1</v>
      </c>
      <c r="N3" s="141" t="s">
        <v>212</v>
      </c>
      <c r="O3" s="128"/>
      <c r="P3" s="128"/>
      <c r="Q3" s="128"/>
      <c r="R3" s="128"/>
      <c r="S3" s="128"/>
      <c r="T3" s="129"/>
      <c r="V3" s="6">
        <v>1</v>
      </c>
      <c r="W3" s="155" t="s">
        <v>212</v>
      </c>
      <c r="X3" s="6"/>
      <c r="Y3" s="6"/>
      <c r="Z3" s="6"/>
      <c r="AA3" s="6"/>
    </row>
    <row r="4" spans="2:27" x14ac:dyDescent="0.25">
      <c r="B4" s="5">
        <f>E13</f>
        <v>0.3</v>
      </c>
      <c r="E4" s="157">
        <f>D6+B4+E3-G6-(1/2)*G7</f>
        <v>0.88749999999999996</v>
      </c>
      <c r="H4" s="148">
        <f>E4</f>
        <v>0.88749999999999996</v>
      </c>
      <c r="M4" s="130">
        <v>1.1000000000000001</v>
      </c>
      <c r="N4" s="202" t="s">
        <v>256</v>
      </c>
      <c r="O4" s="131" t="s">
        <v>211</v>
      </c>
      <c r="P4" s="6">
        <v>1</v>
      </c>
      <c r="Q4" s="132">
        <f>(B11+D9)*2+D8+2*E3</f>
        <v>3.875</v>
      </c>
      <c r="R4" s="132">
        <f>D12+E13+G11+H13+I12</f>
        <v>5.2</v>
      </c>
      <c r="S4" s="6"/>
      <c r="T4" s="146">
        <f>(R4*Q4)</f>
        <v>20.150000000000002</v>
      </c>
      <c r="V4" s="138">
        <v>1.1000000000000001</v>
      </c>
      <c r="W4" s="202" t="s">
        <v>256</v>
      </c>
      <c r="X4" s="163" t="s">
        <v>211</v>
      </c>
      <c r="Y4" s="138">
        <f>T4</f>
        <v>20.150000000000002</v>
      </c>
      <c r="Z4" s="6">
        <v>8</v>
      </c>
      <c r="AA4" s="166">
        <f t="shared" ref="AA4:AA10" si="0">Y4*Z4</f>
        <v>161.20000000000002</v>
      </c>
    </row>
    <row r="5" spans="2:27" ht="18" customHeight="1" x14ac:dyDescent="0.25">
      <c r="M5" s="158">
        <v>1.2</v>
      </c>
      <c r="N5" s="159" t="s">
        <v>64</v>
      </c>
      <c r="O5" s="160" t="s">
        <v>191</v>
      </c>
      <c r="P5" s="159"/>
      <c r="Q5" s="6"/>
      <c r="R5" s="6"/>
      <c r="S5" s="6"/>
      <c r="T5" s="133">
        <f>SUM(T6:T10)</f>
        <v>17.0339375</v>
      </c>
      <c r="V5" s="138">
        <v>1.2</v>
      </c>
      <c r="W5" s="164" t="s">
        <v>64</v>
      </c>
      <c r="X5" s="163" t="s">
        <v>191</v>
      </c>
      <c r="Y5" s="138">
        <f>T5</f>
        <v>17.0339375</v>
      </c>
      <c r="Z5" s="6">
        <v>110</v>
      </c>
      <c r="AA5" s="166">
        <f t="shared" si="0"/>
        <v>1873.733125</v>
      </c>
    </row>
    <row r="6" spans="2:27" x14ac:dyDescent="0.25">
      <c r="D6" s="124">
        <f>D9</f>
        <v>1.0874999999999999</v>
      </c>
      <c r="G6">
        <f>E2</f>
        <v>0.3</v>
      </c>
      <c r="M6" s="134" t="s">
        <v>192</v>
      </c>
      <c r="N6" s="6" t="s">
        <v>193</v>
      </c>
      <c r="O6" s="131" t="s">
        <v>191</v>
      </c>
      <c r="P6" s="6">
        <v>1</v>
      </c>
      <c r="Q6" s="132">
        <f>(B11+D9)*2+D8</f>
        <v>3.2749999999999999</v>
      </c>
      <c r="R6" s="147">
        <f>D12</f>
        <v>1.3</v>
      </c>
      <c r="S6" s="132">
        <f>C18+B19</f>
        <v>0.92500000000000004</v>
      </c>
      <c r="T6" s="135">
        <f>P6*Q6*R6*S6</f>
        <v>3.9381875000000006</v>
      </c>
      <c r="V6" s="138">
        <v>1.3</v>
      </c>
      <c r="W6" s="138" t="s">
        <v>200</v>
      </c>
      <c r="X6" s="163" t="s">
        <v>191</v>
      </c>
      <c r="Y6" s="138">
        <f>T11</f>
        <v>14.045625000000001</v>
      </c>
      <c r="Z6" s="6">
        <v>132</v>
      </c>
      <c r="AA6" s="166">
        <f t="shared" si="0"/>
        <v>1854.0225</v>
      </c>
    </row>
    <row r="7" spans="2:27" x14ac:dyDescent="0.25">
      <c r="G7" s="120">
        <f>Design!E28</f>
        <v>1</v>
      </c>
      <c r="M7" s="134" t="s">
        <v>194</v>
      </c>
      <c r="N7" s="6" t="s">
        <v>195</v>
      </c>
      <c r="O7" s="131" t="s">
        <v>191</v>
      </c>
      <c r="P7" s="6">
        <v>1</v>
      </c>
      <c r="Q7" s="132">
        <f>G6*2+G7</f>
        <v>1.6</v>
      </c>
      <c r="R7" s="147">
        <f>E13+G11+H13</f>
        <v>2.1</v>
      </c>
      <c r="S7" s="132">
        <f>AVERAGE((G21+F19+C18),(I19+H20+G21))</f>
        <v>1.6</v>
      </c>
      <c r="T7" s="135">
        <f t="shared" ref="T7:T9" si="1">P7*Q7*R7*S7</f>
        <v>5.3760000000000012</v>
      </c>
      <c r="V7" s="138">
        <v>1.4</v>
      </c>
      <c r="W7" s="138" t="s">
        <v>65</v>
      </c>
      <c r="X7" s="163" t="s">
        <v>191</v>
      </c>
      <c r="Y7" s="138">
        <f>T17</f>
        <v>5.2076249999999993</v>
      </c>
      <c r="Z7" s="165">
        <v>1200</v>
      </c>
      <c r="AA7" s="166">
        <f t="shared" si="0"/>
        <v>6249.1499999999987</v>
      </c>
    </row>
    <row r="8" spans="2:27" ht="25.5" customHeight="1" x14ac:dyDescent="0.25">
      <c r="D8" s="126">
        <f>Design!E23</f>
        <v>0.5</v>
      </c>
      <c r="I8" s="125">
        <f>D8</f>
        <v>0.5</v>
      </c>
      <c r="M8" s="134" t="s">
        <v>196</v>
      </c>
      <c r="N8" s="6" t="s">
        <v>197</v>
      </c>
      <c r="O8" s="131" t="s">
        <v>191</v>
      </c>
      <c r="P8" s="6">
        <v>1</v>
      </c>
      <c r="Q8" s="132">
        <f>Q6</f>
        <v>3.2749999999999999</v>
      </c>
      <c r="R8" s="147">
        <f>J23</f>
        <v>1.8</v>
      </c>
      <c r="S8" s="132">
        <f>I19+K21</f>
        <v>0.92500000000000004</v>
      </c>
      <c r="T8" s="135">
        <f t="shared" si="1"/>
        <v>5.4528749999999997</v>
      </c>
      <c r="V8" s="138">
        <v>1.5</v>
      </c>
      <c r="W8" s="138" t="s">
        <v>223</v>
      </c>
      <c r="X8" s="163" t="s">
        <v>191</v>
      </c>
      <c r="Y8" s="138">
        <f>T24</f>
        <v>2.8735000000000004</v>
      </c>
      <c r="Z8" s="6">
        <v>309</v>
      </c>
      <c r="AA8" s="166">
        <f t="shared" si="0"/>
        <v>887.91150000000016</v>
      </c>
    </row>
    <row r="9" spans="2:27" x14ac:dyDescent="0.25">
      <c r="D9" s="145">
        <f>Design!E49</f>
        <v>1.0874999999999999</v>
      </c>
      <c r="J9" s="120">
        <f>D9</f>
        <v>1.0874999999999999</v>
      </c>
      <c r="M9" s="134" t="s">
        <v>198</v>
      </c>
      <c r="N9" s="6" t="s">
        <v>215</v>
      </c>
      <c r="O9" s="131" t="s">
        <v>191</v>
      </c>
      <c r="P9" s="6">
        <v>1</v>
      </c>
      <c r="Q9" s="132">
        <f>Q4</f>
        <v>3.875</v>
      </c>
      <c r="R9" s="6">
        <f>E23</f>
        <v>0.6</v>
      </c>
      <c r="S9" s="138">
        <f>E22</f>
        <v>0.72499999999999998</v>
      </c>
      <c r="T9" s="135">
        <f t="shared" si="1"/>
        <v>1.6856249999999997</v>
      </c>
      <c r="V9" s="6">
        <f>M29</f>
        <v>1.6</v>
      </c>
      <c r="W9" s="6" t="str">
        <f t="shared" ref="W9:X9" si="2">N29</f>
        <v>Plastering internal &amp; top faces of side walls</v>
      </c>
      <c r="X9" s="6" t="str">
        <f t="shared" si="2"/>
        <v>m2</v>
      </c>
      <c r="Y9" s="6">
        <f>T29</f>
        <v>12.193750000000001</v>
      </c>
      <c r="Z9" s="6">
        <v>168</v>
      </c>
      <c r="AA9" s="166">
        <f t="shared" si="0"/>
        <v>2048.5500000000002</v>
      </c>
    </row>
    <row r="10" spans="2:27" x14ac:dyDescent="0.25">
      <c r="M10" s="134" t="s">
        <v>214</v>
      </c>
      <c r="N10" s="6" t="s">
        <v>199</v>
      </c>
      <c r="O10" s="131" t="s">
        <v>191</v>
      </c>
      <c r="P10" s="137">
        <v>1</v>
      </c>
      <c r="Q10" s="132">
        <f>Q9</f>
        <v>3.875</v>
      </c>
      <c r="R10" s="6">
        <f>H23</f>
        <v>0.3</v>
      </c>
      <c r="S10" s="6">
        <f>I22</f>
        <v>0.5</v>
      </c>
      <c r="T10" s="135">
        <f>P10*Q10*R10*S10</f>
        <v>0.58124999999999993</v>
      </c>
      <c r="V10" s="6">
        <f>M34</f>
        <v>1.7</v>
      </c>
      <c r="W10" s="6" t="str">
        <f t="shared" ref="W10:X10" si="3">N34</f>
        <v>Pointing external faces of side walls</v>
      </c>
      <c r="X10" s="6" t="str">
        <f t="shared" si="3"/>
        <v>m2</v>
      </c>
      <c r="Y10" s="192">
        <f>T34</f>
        <v>9.7987500000000001</v>
      </c>
      <c r="Z10" s="6">
        <v>124</v>
      </c>
      <c r="AA10" s="166">
        <f t="shared" si="0"/>
        <v>1215.0450000000001</v>
      </c>
    </row>
    <row r="11" spans="2:27" x14ac:dyDescent="0.25">
      <c r="B11" s="142">
        <f>B4</f>
        <v>0.3</v>
      </c>
      <c r="G11" s="120">
        <f>G23</f>
        <v>1.5</v>
      </c>
      <c r="M11" s="158">
        <v>1.3</v>
      </c>
      <c r="N11" s="159" t="s">
        <v>200</v>
      </c>
      <c r="O11" s="160" t="s">
        <v>191</v>
      </c>
      <c r="P11" s="159">
        <v>1</v>
      </c>
      <c r="Q11" s="6"/>
      <c r="R11" s="6"/>
      <c r="S11" s="6"/>
      <c r="T11" s="133">
        <f>SUM(T12:T16)</f>
        <v>14.045625000000001</v>
      </c>
      <c r="V11" s="199"/>
      <c r="W11" s="199" t="s">
        <v>241</v>
      </c>
      <c r="X11" s="199"/>
      <c r="Y11" s="199"/>
      <c r="Z11" s="159"/>
      <c r="AA11" s="200">
        <f>SUM(AA4:AA10)</f>
        <v>14289.612124999998</v>
      </c>
    </row>
    <row r="12" spans="2:27" x14ac:dyDescent="0.25">
      <c r="D12" s="119">
        <f>D23</f>
        <v>1.3</v>
      </c>
      <c r="E12" s="143">
        <f>E13</f>
        <v>0.3</v>
      </c>
      <c r="I12" s="124">
        <f>J23</f>
        <v>1.8</v>
      </c>
      <c r="M12" s="161" t="s">
        <v>216</v>
      </c>
      <c r="N12" s="6" t="s">
        <v>193</v>
      </c>
      <c r="O12" s="131" t="s">
        <v>191</v>
      </c>
      <c r="P12" s="137">
        <v>1</v>
      </c>
      <c r="Q12" s="6">
        <f>E3</f>
        <v>0.3</v>
      </c>
      <c r="R12" s="147">
        <f t="shared" ref="R12:S14" si="4">R6</f>
        <v>1.3</v>
      </c>
      <c r="S12" s="132">
        <f t="shared" si="4"/>
        <v>0.92500000000000004</v>
      </c>
      <c r="T12" s="135">
        <f t="shared" ref="T12:T16" si="5">P12*Q12*R12*S12</f>
        <v>0.36075000000000002</v>
      </c>
      <c r="V12" s="124"/>
    </row>
    <row r="13" spans="2:27" x14ac:dyDescent="0.25">
      <c r="E13" s="5">
        <f>E16</f>
        <v>0.3</v>
      </c>
      <c r="H13">
        <f>E13</f>
        <v>0.3</v>
      </c>
      <c r="M13" s="161" t="s">
        <v>217</v>
      </c>
      <c r="N13" s="6" t="s">
        <v>195</v>
      </c>
      <c r="O13" s="131" t="s">
        <v>191</v>
      </c>
      <c r="P13" s="137">
        <v>1</v>
      </c>
      <c r="Q13" s="132">
        <f>Q7</f>
        <v>1.6</v>
      </c>
      <c r="R13" s="132">
        <f t="shared" si="4"/>
        <v>2.1</v>
      </c>
      <c r="S13" s="132">
        <f t="shared" si="4"/>
        <v>1.6</v>
      </c>
      <c r="T13" s="135">
        <f t="shared" si="5"/>
        <v>5.3760000000000012</v>
      </c>
    </row>
    <row r="14" spans="2:27" x14ac:dyDescent="0.25">
      <c r="M14" s="161" t="s">
        <v>218</v>
      </c>
      <c r="N14" s="6" t="s">
        <v>197</v>
      </c>
      <c r="O14" s="131" t="s">
        <v>191</v>
      </c>
      <c r="P14" s="137">
        <v>1</v>
      </c>
      <c r="Q14" s="132">
        <f>Q8</f>
        <v>3.2749999999999999</v>
      </c>
      <c r="R14" s="147">
        <f t="shared" si="4"/>
        <v>1.8</v>
      </c>
      <c r="S14" s="132">
        <f t="shared" si="4"/>
        <v>0.92500000000000004</v>
      </c>
      <c r="T14" s="135">
        <f t="shared" si="5"/>
        <v>5.4528749999999997</v>
      </c>
    </row>
    <row r="15" spans="2:27" x14ac:dyDescent="0.25">
      <c r="M15" s="161" t="s">
        <v>219</v>
      </c>
      <c r="N15" s="6" t="s">
        <v>221</v>
      </c>
      <c r="O15" s="131" t="s">
        <v>191</v>
      </c>
      <c r="P15" s="6">
        <v>2</v>
      </c>
      <c r="Q15" s="132">
        <f>E3+E2+E4</f>
        <v>1.4874999999999998</v>
      </c>
      <c r="R15" s="6">
        <f>R10</f>
        <v>0.3</v>
      </c>
      <c r="S15" s="132">
        <f>C18+F19+G21</f>
        <v>2.0249999999999999</v>
      </c>
      <c r="T15" s="135">
        <f t="shared" si="5"/>
        <v>1.8073124999999997</v>
      </c>
    </row>
    <row r="16" spans="2:27" x14ac:dyDescent="0.25">
      <c r="C16">
        <v>2381.75899999995</v>
      </c>
      <c r="E16" s="123">
        <v>0.3</v>
      </c>
      <c r="M16" s="161" t="s">
        <v>220</v>
      </c>
      <c r="N16" s="6" t="s">
        <v>222</v>
      </c>
      <c r="O16" s="131" t="s">
        <v>191</v>
      </c>
      <c r="P16" s="137">
        <v>2</v>
      </c>
      <c r="Q16" s="132">
        <f>Q15</f>
        <v>1.4874999999999998</v>
      </c>
      <c r="R16" s="6">
        <f>R15</f>
        <v>0.3</v>
      </c>
      <c r="S16" s="132">
        <f>I19+H20+G21</f>
        <v>1.175</v>
      </c>
      <c r="T16" s="135">
        <f t="shared" si="5"/>
        <v>1.0486874999999998</v>
      </c>
    </row>
    <row r="17" spans="2:20" x14ac:dyDescent="0.25">
      <c r="M17" s="158">
        <v>1.4</v>
      </c>
      <c r="N17" s="159" t="s">
        <v>65</v>
      </c>
      <c r="O17" s="160" t="s">
        <v>191</v>
      </c>
      <c r="P17" s="159"/>
      <c r="Q17" s="6"/>
      <c r="R17" s="6"/>
      <c r="S17" s="6"/>
      <c r="T17" s="133">
        <f>SUM(T18:T22)</f>
        <v>5.2076249999999993</v>
      </c>
    </row>
    <row r="18" spans="2:20" x14ac:dyDescent="0.25">
      <c r="C18" s="118">
        <f>Design!E47</f>
        <v>0.72499999999999998</v>
      </c>
      <c r="M18" s="134" t="s">
        <v>201</v>
      </c>
      <c r="N18" s="6" t="s">
        <v>202</v>
      </c>
      <c r="O18" s="131" t="s">
        <v>191</v>
      </c>
      <c r="P18" s="6">
        <v>1</v>
      </c>
      <c r="Q18" s="132">
        <f>G7+2*G6</f>
        <v>1.6</v>
      </c>
      <c r="R18" s="6">
        <f>AVERAGE(E16,E23)</f>
        <v>0.44999999999999996</v>
      </c>
      <c r="S18" s="132">
        <f>F19+G21</f>
        <v>1.3</v>
      </c>
      <c r="T18" s="135">
        <f t="shared" ref="T18:T23" si="6">P18*Q18*R18*S18</f>
        <v>0.93599999999999994</v>
      </c>
    </row>
    <row r="19" spans="2:20" x14ac:dyDescent="0.25">
      <c r="B19" s="122">
        <v>0.2</v>
      </c>
      <c r="F19" s="120">
        <f>Design!E52</f>
        <v>1</v>
      </c>
      <c r="I19" s="148">
        <f>C18</f>
        <v>0.72499999999999998</v>
      </c>
      <c r="K19" s="118">
        <f>C18</f>
        <v>0.72499999999999998</v>
      </c>
      <c r="M19" s="134" t="s">
        <v>203</v>
      </c>
      <c r="N19" s="6" t="s">
        <v>204</v>
      </c>
      <c r="O19" s="131" t="s">
        <v>191</v>
      </c>
      <c r="P19" s="6">
        <v>4</v>
      </c>
      <c r="Q19" s="147">
        <f>D6+B4+E3</f>
        <v>1.6875</v>
      </c>
      <c r="R19" s="6">
        <f>E13</f>
        <v>0.3</v>
      </c>
      <c r="S19" s="132">
        <f>C18</f>
        <v>0.72499999999999998</v>
      </c>
      <c r="T19" s="135">
        <f t="shared" si="6"/>
        <v>1.4681249999999999</v>
      </c>
    </row>
    <row r="20" spans="2:20" x14ac:dyDescent="0.25">
      <c r="H20" s="121">
        <f>Design!E30</f>
        <v>0.15</v>
      </c>
      <c r="M20" s="134" t="s">
        <v>205</v>
      </c>
      <c r="N20" s="6" t="s">
        <v>206</v>
      </c>
      <c r="O20" s="131" t="s">
        <v>191</v>
      </c>
      <c r="P20" s="6">
        <v>2</v>
      </c>
      <c r="Q20" s="6">
        <f>G6</f>
        <v>0.3</v>
      </c>
      <c r="R20" s="132">
        <f>G23</f>
        <v>1.5</v>
      </c>
      <c r="S20" s="136">
        <f>AVERAGE((F19+C18),(I19+H20))</f>
        <v>1.3</v>
      </c>
      <c r="T20" s="135">
        <f t="shared" si="6"/>
        <v>1.17</v>
      </c>
    </row>
    <row r="21" spans="2:20" x14ac:dyDescent="0.25">
      <c r="F21" s="149" t="s">
        <v>213</v>
      </c>
      <c r="G21" s="143">
        <f>G6</f>
        <v>0.3</v>
      </c>
      <c r="K21" s="5">
        <f>B19</f>
        <v>0.2</v>
      </c>
      <c r="M21" s="134" t="s">
        <v>207</v>
      </c>
      <c r="N21" s="6" t="s">
        <v>195</v>
      </c>
      <c r="O21" s="131" t="s">
        <v>191</v>
      </c>
      <c r="P21" s="137">
        <v>1</v>
      </c>
      <c r="Q21" s="132">
        <f>Q13</f>
        <v>1.6</v>
      </c>
      <c r="R21" s="132">
        <f>R20</f>
        <v>1.5</v>
      </c>
      <c r="S21" s="6">
        <f>G21</f>
        <v>0.3</v>
      </c>
      <c r="T21" s="135">
        <f>P21*Q21*R21*S21</f>
        <v>0.72000000000000008</v>
      </c>
    </row>
    <row r="22" spans="2:20" x14ac:dyDescent="0.25">
      <c r="E22" s="150">
        <f>Design!E47</f>
        <v>0.72499999999999998</v>
      </c>
      <c r="I22" s="143">
        <v>0.5</v>
      </c>
      <c r="M22" s="134" t="s">
        <v>208</v>
      </c>
      <c r="N22" s="137" t="s">
        <v>225</v>
      </c>
      <c r="O22" s="131" t="s">
        <v>191</v>
      </c>
      <c r="P22" s="137">
        <v>1</v>
      </c>
      <c r="Q22" s="132">
        <f>E23</f>
        <v>0.6</v>
      </c>
      <c r="R22" s="138">
        <f>R13</f>
        <v>2.1</v>
      </c>
      <c r="S22" s="138">
        <f>E22</f>
        <v>0.72499999999999998</v>
      </c>
      <c r="T22" s="135">
        <f t="shared" si="6"/>
        <v>0.91349999999999998</v>
      </c>
    </row>
    <row r="23" spans="2:20" x14ac:dyDescent="0.25">
      <c r="D23" s="120">
        <f>Design!E53</f>
        <v>1.3</v>
      </c>
      <c r="E23" s="5">
        <v>0.6</v>
      </c>
      <c r="G23" s="120">
        <f>Design!E51</f>
        <v>1.5</v>
      </c>
      <c r="H23">
        <f>E16</f>
        <v>0.3</v>
      </c>
      <c r="J23" s="120">
        <f>Design!E54</f>
        <v>1.8</v>
      </c>
      <c r="M23" s="134" t="s">
        <v>224</v>
      </c>
      <c r="N23" s="137" t="s">
        <v>226</v>
      </c>
      <c r="O23" s="131" t="s">
        <v>191</v>
      </c>
      <c r="P23" s="137">
        <v>1</v>
      </c>
      <c r="Q23" s="132">
        <f>H23</f>
        <v>0.3</v>
      </c>
      <c r="R23" s="138">
        <f>R22</f>
        <v>2.1</v>
      </c>
      <c r="S23" s="6">
        <f>I22</f>
        <v>0.5</v>
      </c>
      <c r="T23" s="135">
        <f t="shared" si="6"/>
        <v>0.315</v>
      </c>
    </row>
    <row r="24" spans="2:20" x14ac:dyDescent="0.25">
      <c r="M24" s="158">
        <v>1.5</v>
      </c>
      <c r="N24" s="159" t="s">
        <v>223</v>
      </c>
      <c r="O24" s="160" t="s">
        <v>191</v>
      </c>
      <c r="P24" s="159"/>
      <c r="Q24" s="6"/>
      <c r="R24" s="6"/>
      <c r="S24" s="6"/>
      <c r="T24" s="133">
        <f>SUM(T25:T28)</f>
        <v>2.8735000000000004</v>
      </c>
    </row>
    <row r="25" spans="2:20" x14ac:dyDescent="0.25">
      <c r="M25" s="134" t="s">
        <v>209</v>
      </c>
      <c r="N25" s="6" t="s">
        <v>228</v>
      </c>
      <c r="O25" s="131" t="s">
        <v>191</v>
      </c>
      <c r="P25" s="6">
        <v>1</v>
      </c>
      <c r="Q25" s="132">
        <f>D8</f>
        <v>0.5</v>
      </c>
      <c r="R25" s="138">
        <f>R12</f>
        <v>1.3</v>
      </c>
      <c r="S25" s="131">
        <f>B19</f>
        <v>0.2</v>
      </c>
      <c r="T25" s="135">
        <f>P25*Q25*R25*S25</f>
        <v>0.13</v>
      </c>
    </row>
    <row r="26" spans="2:20" x14ac:dyDescent="0.25">
      <c r="M26" s="134" t="s">
        <v>210</v>
      </c>
      <c r="N26" s="6" t="s">
        <v>229</v>
      </c>
      <c r="O26" s="131" t="s">
        <v>191</v>
      </c>
      <c r="P26" s="6">
        <v>1</v>
      </c>
      <c r="Q26" s="132">
        <f>Q10</f>
        <v>3.875</v>
      </c>
      <c r="R26" s="147">
        <f>R14</f>
        <v>1.8</v>
      </c>
      <c r="S26" s="6">
        <f>S25</f>
        <v>0.2</v>
      </c>
      <c r="T26" s="135">
        <f>P26*Q26*R26*S26</f>
        <v>1.3950000000000002</v>
      </c>
    </row>
    <row r="27" spans="2:20" x14ac:dyDescent="0.25">
      <c r="M27" s="134" t="s">
        <v>227</v>
      </c>
      <c r="N27" s="6" t="s">
        <v>231</v>
      </c>
      <c r="O27" s="131" t="s">
        <v>191</v>
      </c>
      <c r="P27" s="137">
        <v>2</v>
      </c>
      <c r="Q27" s="147">
        <f>D6</f>
        <v>1.0874999999999999</v>
      </c>
      <c r="R27" s="138">
        <f>R25</f>
        <v>1.3</v>
      </c>
      <c r="S27" s="6">
        <f>S26</f>
        <v>0.2</v>
      </c>
      <c r="T27" s="135">
        <f>P27*Q27*R27*S27</f>
        <v>0.5655</v>
      </c>
    </row>
    <row r="28" spans="2:20" x14ac:dyDescent="0.25">
      <c r="M28" s="134" t="s">
        <v>230</v>
      </c>
      <c r="N28" s="6" t="s">
        <v>232</v>
      </c>
      <c r="O28" s="131" t="s">
        <v>191</v>
      </c>
      <c r="P28" s="137">
        <v>2</v>
      </c>
      <c r="Q28" s="138">
        <f>J9</f>
        <v>1.0874999999999999</v>
      </c>
      <c r="R28" s="138">
        <f>R26</f>
        <v>1.8</v>
      </c>
      <c r="S28" s="131">
        <f>S27</f>
        <v>0.2</v>
      </c>
      <c r="T28" s="135">
        <f>P28*Q28*R28*S28</f>
        <v>0.78299999999999992</v>
      </c>
    </row>
    <row r="29" spans="2:20" x14ac:dyDescent="0.25">
      <c r="M29" s="193">
        <v>1.6</v>
      </c>
      <c r="N29" s="159" t="s">
        <v>242</v>
      </c>
      <c r="O29" s="159" t="s">
        <v>211</v>
      </c>
      <c r="P29" s="6"/>
      <c r="Q29" s="6"/>
      <c r="R29" s="6"/>
      <c r="S29" s="6"/>
      <c r="T29" s="135">
        <f>SUM(T30:T33)</f>
        <v>12.193750000000001</v>
      </c>
    </row>
    <row r="30" spans="2:20" x14ac:dyDescent="0.25">
      <c r="M30" s="134" t="s">
        <v>244</v>
      </c>
      <c r="N30" s="6" t="s">
        <v>243</v>
      </c>
      <c r="O30" s="191" t="s">
        <v>211</v>
      </c>
      <c r="P30" s="6">
        <v>1</v>
      </c>
      <c r="Q30" s="147">
        <f>G7</f>
        <v>1</v>
      </c>
      <c r="R30" s="6"/>
      <c r="S30" s="147">
        <f>F19</f>
        <v>1</v>
      </c>
      <c r="T30" s="194">
        <f>P30*Q30*S30</f>
        <v>1</v>
      </c>
    </row>
    <row r="31" spans="2:20" x14ac:dyDescent="0.25">
      <c r="M31" s="134" t="s">
        <v>245</v>
      </c>
      <c r="N31" s="6" t="s">
        <v>248</v>
      </c>
      <c r="O31" s="191" t="s">
        <v>211</v>
      </c>
      <c r="P31" s="6">
        <v>4</v>
      </c>
      <c r="Q31" s="147">
        <f>D9+E12+E13</f>
        <v>1.6875</v>
      </c>
      <c r="R31" s="6"/>
      <c r="S31" s="132">
        <f>C18</f>
        <v>0.72499999999999998</v>
      </c>
      <c r="T31" s="194">
        <f t="shared" ref="T31:T36" si="7">P31*Q31*S31</f>
        <v>4.8937499999999998</v>
      </c>
    </row>
    <row r="32" spans="2:20" x14ac:dyDescent="0.25">
      <c r="M32" s="134" t="s">
        <v>246</v>
      </c>
      <c r="N32" s="6" t="s">
        <v>249</v>
      </c>
      <c r="O32" s="191" t="s">
        <v>211</v>
      </c>
      <c r="P32" s="6">
        <v>2</v>
      </c>
      <c r="Q32" s="147">
        <f>G11</f>
        <v>1.5</v>
      </c>
      <c r="R32" s="6"/>
      <c r="S32" s="132">
        <f>S20+E13</f>
        <v>1.6</v>
      </c>
      <c r="T32" s="194">
        <f t="shared" si="7"/>
        <v>4.8000000000000007</v>
      </c>
    </row>
    <row r="33" spans="13:20" x14ac:dyDescent="0.25">
      <c r="M33" s="134" t="s">
        <v>247</v>
      </c>
      <c r="N33" s="6" t="s">
        <v>195</v>
      </c>
      <c r="O33" s="191" t="s">
        <v>211</v>
      </c>
      <c r="P33" s="137">
        <v>1</v>
      </c>
      <c r="Q33" s="147">
        <f>Q30</f>
        <v>1</v>
      </c>
      <c r="R33" s="6"/>
      <c r="S33" s="147">
        <f>G11</f>
        <v>1.5</v>
      </c>
      <c r="T33" s="194">
        <f t="shared" si="7"/>
        <v>1.5</v>
      </c>
    </row>
    <row r="34" spans="13:20" x14ac:dyDescent="0.25">
      <c r="M34" s="193">
        <v>1.7</v>
      </c>
      <c r="N34" s="159" t="s">
        <v>250</v>
      </c>
      <c r="O34" s="159" t="s">
        <v>211</v>
      </c>
      <c r="P34" s="137"/>
      <c r="Q34" s="6"/>
      <c r="R34" s="6"/>
      <c r="S34" s="6"/>
      <c r="T34" s="135">
        <f>SUM(T35:T36)</f>
        <v>9.7987500000000001</v>
      </c>
    </row>
    <row r="35" spans="13:20" x14ac:dyDescent="0.25">
      <c r="M35" s="134" t="s">
        <v>251</v>
      </c>
      <c r="N35" s="6" t="s">
        <v>253</v>
      </c>
      <c r="O35" s="191" t="s">
        <v>211</v>
      </c>
      <c r="P35" s="137">
        <v>4</v>
      </c>
      <c r="Q35" s="132">
        <f>(E12+B11+D9+(1/2)*D8)-(G6+(1/2)*G7)</f>
        <v>1.1375</v>
      </c>
      <c r="R35" s="6"/>
      <c r="S35" s="132">
        <f>F19+C18</f>
        <v>1.7250000000000001</v>
      </c>
      <c r="T35" s="194">
        <f t="shared" si="7"/>
        <v>7.8487499999999999</v>
      </c>
    </row>
    <row r="36" spans="13:20" ht="15.75" thickBot="1" x14ac:dyDescent="0.3">
      <c r="M36" s="139" t="s">
        <v>252</v>
      </c>
      <c r="N36" s="140" t="s">
        <v>254</v>
      </c>
      <c r="O36" s="195" t="s">
        <v>211</v>
      </c>
      <c r="P36" s="156">
        <v>1</v>
      </c>
      <c r="Q36" s="196">
        <f>G11</f>
        <v>1.5</v>
      </c>
      <c r="R36" s="140"/>
      <c r="S36" s="197">
        <f>S20</f>
        <v>1.3</v>
      </c>
      <c r="T36" s="198">
        <f t="shared" si="7"/>
        <v>1.9500000000000002</v>
      </c>
    </row>
  </sheetData>
  <pageMargins left="0.7" right="0.7" top="0.75" bottom="0.75" header="0.3" footer="0.3"/>
  <pageSetup orientation="portrait" horizontalDpi="1200" verticalDpi="1200" r:id="rId1"/>
  <ignoredErrors>
    <ignoredError sqref="P3:T3 P5:T5 P4 S4 P6 T6 P7 T7 P8 T8" evalError="1"/>
    <ignoredError sqref="Q9 T11 T17 R22 T24 T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4"/>
  <sheetViews>
    <sheetView showGridLines="0" view="pageBreakPreview" topLeftCell="A18" zoomScaleSheetLayoutView="100" workbookViewId="0">
      <selection activeCell="C34" sqref="C34:C35"/>
    </sheetView>
  </sheetViews>
  <sheetFormatPr defaultRowHeight="12.75" x14ac:dyDescent="0.2"/>
  <cols>
    <col min="1" max="1" width="6.85546875" style="63" customWidth="1"/>
    <col min="2" max="2" width="60" style="62" bestFit="1" customWidth="1"/>
    <col min="3" max="3" width="16" style="63" customWidth="1"/>
    <col min="4" max="4" width="11.42578125" style="63" customWidth="1"/>
    <col min="5" max="5" width="8.28515625" style="64" bestFit="1" customWidth="1"/>
    <col min="6" max="6" width="9.42578125" style="64" bestFit="1" customWidth="1"/>
    <col min="7" max="7" width="8.28515625" style="63" bestFit="1" customWidth="1"/>
    <col min="8" max="8" width="6.42578125" style="63" bestFit="1" customWidth="1"/>
    <col min="9" max="15" width="7.28515625" style="63" bestFit="1" customWidth="1"/>
    <col min="16" max="16" width="7.28515625" style="65" bestFit="1" customWidth="1"/>
    <col min="17" max="20" width="7.7109375" style="63" bestFit="1" customWidth="1"/>
    <col min="21" max="54" width="8.7109375" style="63" bestFit="1" customWidth="1"/>
    <col min="55" max="60" width="7.7109375" style="63" bestFit="1" customWidth="1"/>
    <col min="61" max="62" width="6.7109375" style="63" bestFit="1" customWidth="1"/>
    <col min="63" max="63" width="7.7109375" style="63" bestFit="1" customWidth="1"/>
    <col min="64" max="16384" width="9.140625" style="63"/>
  </cols>
  <sheetData>
    <row r="1" spans="1:63" x14ac:dyDescent="0.2">
      <c r="B1" s="63"/>
    </row>
    <row r="2" spans="1:63" s="62" customFormat="1" ht="18.75" x14ac:dyDescent="0.3">
      <c r="B2" s="101" t="s">
        <v>145</v>
      </c>
      <c r="E2" s="111"/>
      <c r="F2" s="111"/>
      <c r="G2" s="179" t="str">
        <f>Design!F1</f>
        <v xml:space="preserve"> LSC2 Drop 1</v>
      </c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1"/>
      <c r="AU2" s="182" t="str">
        <f>Design!BA1</f>
        <v>LSC1 Drop 1</v>
      </c>
      <c r="AV2" s="183"/>
      <c r="AW2" s="183"/>
      <c r="AX2" s="183"/>
      <c r="AY2" s="183"/>
      <c r="AZ2" s="184"/>
      <c r="BA2" s="112"/>
      <c r="BB2" s="112"/>
    </row>
    <row r="3" spans="1:63" s="110" customFormat="1" ht="26.25" thickBot="1" x14ac:dyDescent="0.3">
      <c r="A3" s="103" t="s">
        <v>186</v>
      </c>
      <c r="B3" s="47" t="s">
        <v>144</v>
      </c>
      <c r="C3" s="104" t="s">
        <v>185</v>
      </c>
      <c r="D3" s="105" t="s">
        <v>148</v>
      </c>
      <c r="E3" s="106" t="s">
        <v>149</v>
      </c>
      <c r="F3" s="107" t="s">
        <v>154</v>
      </c>
      <c r="G3" s="108">
        <f>Design!E46</f>
        <v>2420</v>
      </c>
      <c r="H3" s="109">
        <f>Design!F46</f>
        <v>87.43</v>
      </c>
      <c r="I3" s="109">
        <f>Design!G46</f>
        <v>184.5</v>
      </c>
      <c r="J3" s="109">
        <f>Design!H46</f>
        <v>327.56</v>
      </c>
      <c r="K3" s="109">
        <f>Design!I46</f>
        <v>340</v>
      </c>
      <c r="L3" s="109">
        <f>Design!J46</f>
        <v>370</v>
      </c>
      <c r="M3" s="109">
        <f>Design!K46</f>
        <v>510</v>
      </c>
      <c r="N3" s="109">
        <f>Design!L46</f>
        <v>570</v>
      </c>
      <c r="O3" s="109">
        <f>Design!M46</f>
        <v>654</v>
      </c>
      <c r="P3" s="109">
        <f>Design!N46</f>
        <v>710</v>
      </c>
      <c r="Q3" s="109">
        <f>Design!O46</f>
        <v>730</v>
      </c>
      <c r="R3" s="109">
        <f>Design!P46</f>
        <v>780</v>
      </c>
      <c r="S3" s="109">
        <f>Design!Q46</f>
        <v>800</v>
      </c>
      <c r="T3" s="109">
        <f>Design!R46</f>
        <v>840</v>
      </c>
      <c r="U3" s="109">
        <f>Design!S46</f>
        <v>1380</v>
      </c>
      <c r="V3" s="109">
        <f>Design!T46</f>
        <v>1534.74</v>
      </c>
      <c r="W3" s="109">
        <f>Design!U46</f>
        <v>1758</v>
      </c>
      <c r="X3" s="109">
        <f>Design!V46</f>
        <v>1800</v>
      </c>
      <c r="Y3" s="109">
        <f>Design!W46</f>
        <v>2150</v>
      </c>
      <c r="Z3" s="109">
        <f>Design!X46</f>
        <v>2200</v>
      </c>
      <c r="AA3" s="109">
        <f>Design!Y46</f>
        <v>2260</v>
      </c>
      <c r="AB3" s="109">
        <f>Design!Z46</f>
        <v>2290</v>
      </c>
      <c r="AC3" s="109">
        <f>Design!AA46</f>
        <v>2340</v>
      </c>
      <c r="AD3" s="109">
        <f>Design!AB46</f>
        <v>2360</v>
      </c>
      <c r="AE3" s="109">
        <f>Design!AC46</f>
        <v>2400</v>
      </c>
      <c r="AF3" s="109">
        <f>Design!AD46</f>
        <v>2420</v>
      </c>
      <c r="AG3" s="109">
        <f>Design!AE46</f>
        <v>2532</v>
      </c>
      <c r="AH3" s="109">
        <f>Design!AF46</f>
        <v>2620</v>
      </c>
      <c r="AI3" s="109">
        <f>Design!AG46</f>
        <v>2640</v>
      </c>
      <c r="AJ3" s="109">
        <f>Design!AH46</f>
        <v>2670</v>
      </c>
      <c r="AK3" s="109">
        <f>Design!AI46</f>
        <v>2693</v>
      </c>
      <c r="AL3" s="109">
        <f>Design!AJ46</f>
        <v>2710</v>
      </c>
      <c r="AM3" s="109">
        <f>Design!AK46</f>
        <v>2960</v>
      </c>
      <c r="AN3" s="109">
        <f>Design!AL46</f>
        <v>3138</v>
      </c>
      <c r="AO3" s="109">
        <f>Design!AM46</f>
        <v>3210</v>
      </c>
      <c r="AP3" s="109">
        <f>Design!AN46</f>
        <v>3280</v>
      </c>
      <c r="AQ3" s="109">
        <f>Design!AO46</f>
        <v>3350</v>
      </c>
      <c r="AR3" s="109">
        <f>Design!AP46</f>
        <v>3390</v>
      </c>
      <c r="AS3" s="109">
        <f>Design!AQ46</f>
        <v>3420</v>
      </c>
      <c r="AT3" s="109">
        <f>Design!AR46</f>
        <v>3440</v>
      </c>
      <c r="AU3" s="109">
        <f>Design!AS46</f>
        <v>3480</v>
      </c>
      <c r="AV3" s="109">
        <f>Design!AT46</f>
        <v>3510</v>
      </c>
      <c r="AW3" s="109">
        <f>Design!AU46</f>
        <v>3550</v>
      </c>
      <c r="AX3" s="109">
        <f>Design!AV46</f>
        <v>3590</v>
      </c>
      <c r="AY3" s="109">
        <f>Design!AW46</f>
        <v>3690</v>
      </c>
      <c r="AZ3" s="109">
        <f>Design!AX46</f>
        <v>3820</v>
      </c>
      <c r="BA3" s="109">
        <f>Design!AY46</f>
        <v>3990</v>
      </c>
      <c r="BB3" s="109">
        <f>Design!AZ46</f>
        <v>4010</v>
      </c>
      <c r="BC3" s="109">
        <f>Design!BA46</f>
        <v>148</v>
      </c>
      <c r="BD3" s="109">
        <f>Design!BB46</f>
        <v>225</v>
      </c>
      <c r="BE3" s="109">
        <f>Design!BC46</f>
        <v>260</v>
      </c>
      <c r="BF3" s="109">
        <f>Design!BD46</f>
        <v>280</v>
      </c>
      <c r="BG3" s="109">
        <f>Design!BE46</f>
        <v>320</v>
      </c>
      <c r="BH3" s="109">
        <f>Design!BF46</f>
        <v>380</v>
      </c>
      <c r="BI3" s="109">
        <f>Design!BG46</f>
        <v>30</v>
      </c>
      <c r="BJ3" s="109">
        <f>Design!BH46</f>
        <v>50</v>
      </c>
      <c r="BK3" s="109">
        <f>Design!BI46</f>
        <v>380</v>
      </c>
    </row>
    <row r="4" spans="1:63" s="65" customFormat="1" ht="15" customHeight="1" x14ac:dyDescent="0.2">
      <c r="B4" s="100"/>
      <c r="C4" s="185" t="s">
        <v>151</v>
      </c>
      <c r="D4" s="185" t="s">
        <v>62</v>
      </c>
      <c r="E4" s="186">
        <f>SUM(G7:BK7)</f>
        <v>262.79109635999106</v>
      </c>
      <c r="F4" s="66" t="s">
        <v>79</v>
      </c>
      <c r="G4" s="67">
        <f>(Design!E48+2*Design!E49+2*0.6)</f>
        <v>3.875</v>
      </c>
      <c r="H4" s="67">
        <f>(Design!F48+2*Design!F49+2*0.6)</f>
        <v>3.74</v>
      </c>
      <c r="I4" s="67">
        <f>(Design!G48+2*Design!G49+2*0.6)</f>
        <v>3.74</v>
      </c>
      <c r="J4" s="67">
        <f>(Design!H48+2*Design!H49+2*0.6)</f>
        <v>3.74</v>
      </c>
      <c r="K4" s="67">
        <f>(Design!I48+2*Design!I49+2*0.6)</f>
        <v>3.74</v>
      </c>
      <c r="L4" s="67">
        <f>(Design!J48+2*Design!J49+2*0.6)</f>
        <v>3.74</v>
      </c>
      <c r="M4" s="67">
        <f>(Design!K48+2*Design!K49+2*0.6)</f>
        <v>3.74</v>
      </c>
      <c r="N4" s="67">
        <f>(Design!L48+2*Design!L49+2*0.6)</f>
        <v>3.74</v>
      </c>
      <c r="O4" s="67">
        <f>(Design!M48+2*Design!M49+2*0.6)</f>
        <v>3.74</v>
      </c>
      <c r="P4" s="67">
        <f>(Design!N48+2*Design!N49+2*0.6)</f>
        <v>3.74</v>
      </c>
      <c r="Q4" s="67">
        <f>(Design!O48+2*Design!O49+2*0.6)</f>
        <v>3.74</v>
      </c>
      <c r="R4" s="67">
        <f>(Design!P48+2*Design!P49+2*0.6)</f>
        <v>3.74</v>
      </c>
      <c r="S4" s="67">
        <f>(Design!Q48+2*Design!Q49+2*0.6)</f>
        <v>3.74</v>
      </c>
      <c r="T4" s="67">
        <f>(Design!R48+2*Design!R49+2*0.6)</f>
        <v>3.74</v>
      </c>
      <c r="U4" s="67">
        <f>(Design!S48+2*Design!S49+2*0.6)</f>
        <v>3.74</v>
      </c>
      <c r="V4" s="67">
        <f>(Design!T48+2*Design!T49+2*0.6)</f>
        <v>3.74</v>
      </c>
      <c r="W4" s="67">
        <f>(Design!U48+2*Design!U49+2*0.6)</f>
        <v>3.74</v>
      </c>
      <c r="X4" s="67">
        <f>(Design!V48+2*Design!V49+2*0.6)</f>
        <v>3.74</v>
      </c>
      <c r="Y4" s="67">
        <f>(Design!W48+2*Design!W49+2*0.6)</f>
        <v>3.74</v>
      </c>
      <c r="Z4" s="67">
        <f>(Design!X48+2*Design!X49+2*0.6)</f>
        <v>3.74</v>
      </c>
      <c r="AA4" s="67">
        <f>(Design!Y48+2*Design!Y49+2*0.6)</f>
        <v>3.74</v>
      </c>
      <c r="AB4" s="67">
        <f>(Design!Z48+2*Design!Z49+2*0.6)</f>
        <v>3.74</v>
      </c>
      <c r="AC4" s="67">
        <f>(Design!AA48+2*Design!AA49+2*0.6)</f>
        <v>3.74</v>
      </c>
      <c r="AD4" s="67">
        <f>(Design!AB48+2*Design!AB49+2*0.6)</f>
        <v>3.74</v>
      </c>
      <c r="AE4" s="67">
        <f>(Design!AC48+2*Design!AC49+2*0.6)</f>
        <v>3.74</v>
      </c>
      <c r="AF4" s="67">
        <f>(Design!AD48+2*Design!AD49+2*0.6)</f>
        <v>3.74</v>
      </c>
      <c r="AG4" s="67">
        <f>(Design!AE48+2*Design!AE49+2*0.6)</f>
        <v>3.74</v>
      </c>
      <c r="AH4" s="67">
        <f>(Design!AF48+2*Design!AF49+2*0.6)</f>
        <v>3.74</v>
      </c>
      <c r="AI4" s="67">
        <f>(Design!AG48+2*Design!AG49+2*0.6)</f>
        <v>3.74</v>
      </c>
      <c r="AJ4" s="67">
        <f>(Design!AH48+2*Design!AH49+2*0.6)</f>
        <v>3.74</v>
      </c>
      <c r="AK4" s="67">
        <f>(Design!AI48+2*Design!AI49+2*0.6)</f>
        <v>3.74</v>
      </c>
      <c r="AL4" s="67">
        <f>(Design!AJ48+2*Design!AJ49+2*0.6)</f>
        <v>3.74</v>
      </c>
      <c r="AM4" s="67">
        <f>(Design!AK48+2*Design!AK49+2*0.6)</f>
        <v>3.74</v>
      </c>
      <c r="AN4" s="67">
        <f>(Design!AL48+2*Design!AL49+2*0.6)</f>
        <v>3.74</v>
      </c>
      <c r="AO4" s="67">
        <f>(Design!AM48+2*Design!AM49+2*0.6)</f>
        <v>3.74</v>
      </c>
      <c r="AP4" s="67">
        <f>(Design!AN48+2*Design!AN49+2*0.6)</f>
        <v>3.74</v>
      </c>
      <c r="AQ4" s="67">
        <f>(Design!AO48+2*Design!AO49+2*0.6)</f>
        <v>3.74</v>
      </c>
      <c r="AR4" s="67">
        <f>(Design!AP48+2*Design!AP49+2*0.6)</f>
        <v>3.74</v>
      </c>
      <c r="AS4" s="67">
        <f>(Design!AQ48+2*Design!AQ49+2*0.6)</f>
        <v>3.74</v>
      </c>
      <c r="AT4" s="67">
        <f>(Design!AR48+2*Design!AR49+2*0.6)</f>
        <v>3.74</v>
      </c>
      <c r="AU4" s="67">
        <f>(Design!AS48+2*Design!AS49+2*0.6)</f>
        <v>3.74</v>
      </c>
      <c r="AV4" s="67">
        <f>(Design!AT48+2*Design!AT49+2*0.6)</f>
        <v>3.74</v>
      </c>
      <c r="AW4" s="67">
        <f>(Design!AU48+2*Design!AU49+2*0.6)</f>
        <v>3.74</v>
      </c>
      <c r="AX4" s="67">
        <f>(Design!AV48+2*Design!AV49+2*0.6)</f>
        <v>3.74</v>
      </c>
      <c r="AY4" s="67">
        <f>(Design!AW48+2*Design!AW49+2*0.6)</f>
        <v>3.74</v>
      </c>
      <c r="AZ4" s="67">
        <f>(Design!AX48+2*Design!AX49+2*0.6)</f>
        <v>3.74</v>
      </c>
      <c r="BA4" s="67">
        <f>(Design!AY48+2*Design!AY49+2*0.6)</f>
        <v>3.74</v>
      </c>
      <c r="BB4" s="67">
        <f>(Design!AZ48+2*Design!AZ49+2*0.6)</f>
        <v>3.74</v>
      </c>
      <c r="BC4" s="67">
        <f>(Design!BA48+2*Design!BA49+2*0.6)</f>
        <v>2.79</v>
      </c>
      <c r="BD4" s="67">
        <f>(Design!BB48+2*Design!BB49+2*0.6)</f>
        <v>2.79</v>
      </c>
      <c r="BE4" s="67">
        <f>(Design!BC48+2*Design!BC49+2*0.6)</f>
        <v>2.79</v>
      </c>
      <c r="BF4" s="67">
        <f>(Design!BD48+2*Design!BD49+2*0.6)</f>
        <v>2.79</v>
      </c>
      <c r="BG4" s="67">
        <f>(Design!BE48+2*Design!BE49+2*0.6)</f>
        <v>2.79</v>
      </c>
      <c r="BH4" s="67">
        <f>(Design!BF48+2*Design!BF49+2*0.6)</f>
        <v>2.79</v>
      </c>
      <c r="BI4" s="67">
        <f>(Design!BG48+2*Design!BG49+2*0.6)</f>
        <v>2.64</v>
      </c>
      <c r="BJ4" s="67">
        <f>(Design!BH48+2*Design!BH49+2*0.6)</f>
        <v>2.64</v>
      </c>
      <c r="BK4" s="67">
        <f>(Design!BI48+2*Design!BI49+2*0.6)</f>
        <v>2.79</v>
      </c>
    </row>
    <row r="5" spans="1:63" s="65" customFormat="1" ht="15" customHeight="1" x14ac:dyDescent="0.2">
      <c r="B5" s="188"/>
      <c r="C5" s="185"/>
      <c r="D5" s="185"/>
      <c r="E5" s="187"/>
      <c r="F5" s="68" t="s">
        <v>152</v>
      </c>
      <c r="G5" s="69">
        <f>0.6</f>
        <v>0.6</v>
      </c>
      <c r="H5" s="69">
        <f t="shared" ref="H5:BC5" si="0">0.6</f>
        <v>0.6</v>
      </c>
      <c r="I5" s="69">
        <f t="shared" si="0"/>
        <v>0.6</v>
      </c>
      <c r="J5" s="69">
        <f t="shared" si="0"/>
        <v>0.6</v>
      </c>
      <c r="K5" s="69">
        <f t="shared" si="0"/>
        <v>0.6</v>
      </c>
      <c r="L5" s="69">
        <f t="shared" si="0"/>
        <v>0.6</v>
      </c>
      <c r="M5" s="69">
        <f t="shared" si="0"/>
        <v>0.6</v>
      </c>
      <c r="N5" s="69">
        <f t="shared" si="0"/>
        <v>0.6</v>
      </c>
      <c r="O5" s="69">
        <f t="shared" si="0"/>
        <v>0.6</v>
      </c>
      <c r="P5" s="69">
        <f t="shared" si="0"/>
        <v>0.6</v>
      </c>
      <c r="Q5" s="69">
        <f t="shared" si="0"/>
        <v>0.6</v>
      </c>
      <c r="R5" s="69">
        <f t="shared" si="0"/>
        <v>0.6</v>
      </c>
      <c r="S5" s="69">
        <f t="shared" si="0"/>
        <v>0.6</v>
      </c>
      <c r="T5" s="69">
        <f t="shared" si="0"/>
        <v>0.6</v>
      </c>
      <c r="U5" s="69">
        <f t="shared" si="0"/>
        <v>0.6</v>
      </c>
      <c r="V5" s="69">
        <f t="shared" si="0"/>
        <v>0.6</v>
      </c>
      <c r="W5" s="69">
        <f t="shared" si="0"/>
        <v>0.6</v>
      </c>
      <c r="X5" s="69">
        <f t="shared" si="0"/>
        <v>0.6</v>
      </c>
      <c r="Y5" s="69">
        <f t="shared" si="0"/>
        <v>0.6</v>
      </c>
      <c r="Z5" s="69">
        <f t="shared" si="0"/>
        <v>0.6</v>
      </c>
      <c r="AA5" s="69">
        <f t="shared" si="0"/>
        <v>0.6</v>
      </c>
      <c r="AB5" s="69">
        <f t="shared" si="0"/>
        <v>0.6</v>
      </c>
      <c r="AC5" s="69">
        <f t="shared" si="0"/>
        <v>0.6</v>
      </c>
      <c r="AD5" s="69">
        <f t="shared" si="0"/>
        <v>0.6</v>
      </c>
      <c r="AE5" s="69">
        <f t="shared" si="0"/>
        <v>0.6</v>
      </c>
      <c r="AF5" s="69">
        <f t="shared" si="0"/>
        <v>0.6</v>
      </c>
      <c r="AG5" s="69">
        <f t="shared" si="0"/>
        <v>0.6</v>
      </c>
      <c r="AH5" s="69">
        <f t="shared" si="0"/>
        <v>0.6</v>
      </c>
      <c r="AI5" s="69">
        <f t="shared" si="0"/>
        <v>0.6</v>
      </c>
      <c r="AJ5" s="69">
        <f t="shared" si="0"/>
        <v>0.6</v>
      </c>
      <c r="AK5" s="69">
        <f t="shared" si="0"/>
        <v>0.6</v>
      </c>
      <c r="AL5" s="69">
        <f t="shared" si="0"/>
        <v>0.6</v>
      </c>
      <c r="AM5" s="69">
        <f t="shared" si="0"/>
        <v>0.6</v>
      </c>
      <c r="AN5" s="69">
        <f t="shared" si="0"/>
        <v>0.6</v>
      </c>
      <c r="AO5" s="69">
        <f t="shared" si="0"/>
        <v>0.6</v>
      </c>
      <c r="AP5" s="69">
        <f t="shared" si="0"/>
        <v>0.6</v>
      </c>
      <c r="AQ5" s="69">
        <f t="shared" si="0"/>
        <v>0.6</v>
      </c>
      <c r="AR5" s="69">
        <f t="shared" si="0"/>
        <v>0.6</v>
      </c>
      <c r="AS5" s="69">
        <f t="shared" si="0"/>
        <v>0.6</v>
      </c>
      <c r="AT5" s="69">
        <f t="shared" si="0"/>
        <v>0.6</v>
      </c>
      <c r="AU5" s="69">
        <f t="shared" si="0"/>
        <v>0.6</v>
      </c>
      <c r="AV5" s="69">
        <f t="shared" si="0"/>
        <v>0.6</v>
      </c>
      <c r="AW5" s="69">
        <f t="shared" si="0"/>
        <v>0.6</v>
      </c>
      <c r="AX5" s="69">
        <f t="shared" si="0"/>
        <v>0.6</v>
      </c>
      <c r="AY5" s="69">
        <f t="shared" si="0"/>
        <v>0.6</v>
      </c>
      <c r="AZ5" s="69">
        <f t="shared" si="0"/>
        <v>0.6</v>
      </c>
      <c r="BA5" s="69">
        <f t="shared" si="0"/>
        <v>0.6</v>
      </c>
      <c r="BB5" s="69">
        <f t="shared" si="0"/>
        <v>0.6</v>
      </c>
      <c r="BC5" s="69">
        <f t="shared" si="0"/>
        <v>0.6</v>
      </c>
      <c r="BD5" s="69">
        <f>0.6</f>
        <v>0.6</v>
      </c>
      <c r="BE5" s="69">
        <f>0.6</f>
        <v>0.6</v>
      </c>
      <c r="BF5" s="69">
        <f t="shared" ref="BF5:BG5" si="1">0.6</f>
        <v>0.6</v>
      </c>
      <c r="BG5" s="69">
        <f t="shared" si="1"/>
        <v>0.6</v>
      </c>
      <c r="BH5" s="69">
        <f>0.6</f>
        <v>0.6</v>
      </c>
      <c r="BI5" s="69">
        <f t="shared" ref="BI5:BK5" si="2">0.6</f>
        <v>0.6</v>
      </c>
      <c r="BJ5" s="69">
        <f t="shared" si="2"/>
        <v>0.6</v>
      </c>
      <c r="BK5" s="69">
        <f t="shared" si="2"/>
        <v>0.6</v>
      </c>
    </row>
    <row r="6" spans="1:63" s="65" customFormat="1" ht="15" customHeight="1" x14ac:dyDescent="0.2">
      <c r="B6" s="188"/>
      <c r="C6" s="185"/>
      <c r="D6" s="185"/>
      <c r="E6" s="187"/>
      <c r="F6" s="68" t="s">
        <v>11</v>
      </c>
      <c r="G6" s="70">
        <f>Design!E47+Design!E52+Design!E58+0.6</f>
        <v>2.4750000000000001</v>
      </c>
      <c r="H6" s="70">
        <f>Design!F47+Design!F52+Design!F58+0.3</f>
        <v>2.13</v>
      </c>
      <c r="I6" s="70">
        <f>Design!G47+Design!G52+Design!G58+0.3</f>
        <v>2.3304999999999199</v>
      </c>
      <c r="J6" s="70">
        <f>Design!H47+Design!H52+Design!H58+0.3</f>
        <v>2.1304399999997985</v>
      </c>
      <c r="K6" s="70">
        <f>Design!I47+Design!I52+Design!I58+0.3</f>
        <v>2.329999999999818</v>
      </c>
      <c r="L6" s="70">
        <f>Design!J47+Design!J52+Design!J58+0.3</f>
        <v>2.13</v>
      </c>
      <c r="M6" s="70">
        <f>Design!K47+Design!K52+Design!K58+0.3</f>
        <v>2.13</v>
      </c>
      <c r="N6" s="70">
        <f>Design!L47+Design!L52+Design!L58+0.3</f>
        <v>2.13</v>
      </c>
      <c r="O6" s="70">
        <f>Design!M47+Design!M52+Design!M58+0.3</f>
        <v>2.13</v>
      </c>
      <c r="P6" s="70">
        <f>Design!N47+Design!N52+Design!N58+0.3</f>
        <v>2.13</v>
      </c>
      <c r="Q6" s="70">
        <f>Design!O47+Design!O52+Design!O58+0.3</f>
        <v>2.13</v>
      </c>
      <c r="R6" s="70">
        <f>Design!P47+Design!P52+Design!P58+0.3</f>
        <v>2.329999999999818</v>
      </c>
      <c r="S6" s="70">
        <f>Design!Q47+Design!Q52+Design!Q58+0.3</f>
        <v>2.13</v>
      </c>
      <c r="T6" s="70">
        <f>Design!R47+Design!R52+Design!R58+0.3</f>
        <v>2.13</v>
      </c>
      <c r="U6" s="70">
        <f>Design!S47+Design!S52+Design!S58+0.3</f>
        <v>2.329999999999818</v>
      </c>
      <c r="V6" s="70">
        <f>Design!T47+Design!T52+Design!T58+0.3</f>
        <v>2.13</v>
      </c>
      <c r="W6" s="70">
        <f>Design!U47+Design!U52+Design!U58+0.3</f>
        <v>2.13</v>
      </c>
      <c r="X6" s="70">
        <f>Design!V47+Design!V52+Design!V58+0.3</f>
        <v>2.329999999999818</v>
      </c>
      <c r="Y6" s="70">
        <f>Design!W47+Design!W52+Design!W58+0.3</f>
        <v>2.329999999999818</v>
      </c>
      <c r="Z6" s="70">
        <f>Design!X47+Design!X52+Design!X58+0.3</f>
        <v>2.13</v>
      </c>
      <c r="AA6" s="70">
        <f>Design!Y47+Design!Y52+Design!Y58+0.3</f>
        <v>2.13</v>
      </c>
      <c r="AB6" s="70">
        <f>Design!Z47+Design!Z52+Design!Z58+0.3</f>
        <v>2.329999999999818</v>
      </c>
      <c r="AC6" s="70">
        <f>Design!AA47+Design!AA52+Design!AA58+0.3</f>
        <v>2.329999999999818</v>
      </c>
      <c r="AD6" s="70">
        <f>Design!AB47+Design!AB52+Design!AB58+0.3</f>
        <v>2.329999999999818</v>
      </c>
      <c r="AE6" s="70">
        <f>Design!AC47+Design!AC52+Design!AC58+0.3</f>
        <v>2.329999999999818</v>
      </c>
      <c r="AF6" s="70">
        <f>Design!AD47+Design!AD52+Design!AD58+0.3</f>
        <v>1.1400000000002182</v>
      </c>
      <c r="AG6" s="70">
        <f>Design!AE47+Design!AE52+Design!AE58+0.3</f>
        <v>1.1379999999998107</v>
      </c>
      <c r="AH6" s="70">
        <f>Design!AF47+Design!AF52+Design!AF58+0.3</f>
        <v>2.329999999999818</v>
      </c>
      <c r="AI6" s="70">
        <f>Design!AG47+Design!AG52+Design!AG58+0.3</f>
        <v>2.329999999999818</v>
      </c>
      <c r="AJ6" s="70">
        <f>Design!AH47+Design!AH52+Design!AH58+0.3</f>
        <v>2.13</v>
      </c>
      <c r="AK6" s="70">
        <f>Design!AI47+Design!AI52+Design!AI58+0.3</f>
        <v>2.329999999999818</v>
      </c>
      <c r="AL6" s="70">
        <f>Design!AJ47+Design!AJ52+Design!AJ58+0.3</f>
        <v>2.13</v>
      </c>
      <c r="AM6" s="70">
        <f>Design!AK47+Design!AK52+Design!AK58+0.3</f>
        <v>2.13</v>
      </c>
      <c r="AN6" s="70">
        <f>Design!AL47+Design!AL52+Design!AL58+0.3</f>
        <v>2.13</v>
      </c>
      <c r="AO6" s="70">
        <f>Design!AM47+Design!AM52+Design!AM58+0.3</f>
        <v>2.329999999999818</v>
      </c>
      <c r="AP6" s="70">
        <f>Design!AN47+Design!AN52+Design!AN58+0.3</f>
        <v>2.329999999999818</v>
      </c>
      <c r="AQ6" s="70">
        <f>Design!AO47+Design!AO52+Design!AO58+0.3</f>
        <v>2.13</v>
      </c>
      <c r="AR6" s="70">
        <f>Design!AP47+Design!AP52+Design!AP58+0.3</f>
        <v>2.13</v>
      </c>
      <c r="AS6" s="70">
        <f>Design!AQ47+Design!AQ52+Design!AQ58+0.3</f>
        <v>2.13</v>
      </c>
      <c r="AT6" s="70">
        <f>Design!AR47+Design!AR52+Design!AR58+0.3</f>
        <v>2.13</v>
      </c>
      <c r="AU6" s="70">
        <f>Design!AS47+Design!AS52+Design!AS58+0.3</f>
        <v>2.13</v>
      </c>
      <c r="AV6" s="70">
        <f>Design!AT47+Design!AT52+Design!AT58+0.3</f>
        <v>2.13</v>
      </c>
      <c r="AW6" s="70">
        <f>Design!AU47+Design!AU52+Design!AU58+0.3</f>
        <v>2.13</v>
      </c>
      <c r="AX6" s="70">
        <f>Design!AV47+Design!AV52+Design!AV58+0.3</f>
        <v>2.13</v>
      </c>
      <c r="AY6" s="70">
        <f>Design!AW47+Design!AW52+Design!AW58+0.3</f>
        <v>2.13</v>
      </c>
      <c r="AZ6" s="70">
        <f>Design!AX47+Design!AX52+Design!AX58+0.3</f>
        <v>2.329999999999818</v>
      </c>
      <c r="BA6" s="70">
        <f>Design!AY47+Design!AY52+Design!AY58+0.3</f>
        <v>2.329999999999818</v>
      </c>
      <c r="BB6" s="70">
        <f>Design!AZ47+Design!AZ52+Design!AZ58+0.3</f>
        <v>2.329999999999818</v>
      </c>
      <c r="BC6" s="70">
        <f>Design!BA47+Design!BA52+Design!BA58+0.3</f>
        <v>1.83</v>
      </c>
      <c r="BD6" s="70">
        <f>Design!BB47+Design!BB52+Design!BB58+0.3</f>
        <v>2.0299999999998182</v>
      </c>
      <c r="BE6" s="70">
        <f>Design!BC47+Design!BC52+Design!BC58+0.3</f>
        <v>1.83</v>
      </c>
      <c r="BF6" s="70">
        <f>Design!BD47+Design!BD52+Design!BD58+0.3</f>
        <v>2.0299999999998182</v>
      </c>
      <c r="BG6" s="70">
        <f>Design!BE47+Design!BE52+Design!BE58+0.3</f>
        <v>2.0299999999998182</v>
      </c>
      <c r="BH6" s="70">
        <f>Design!BF47+Design!BF52+Design!BF58+0.3</f>
        <v>2.0299999999998182</v>
      </c>
      <c r="BI6" s="70">
        <f>Design!BG47+Design!BG52+Design!BG58+0.3</f>
        <v>1.78</v>
      </c>
      <c r="BJ6" s="70">
        <f>Design!BH47+Design!BH52+Design!BH58+0.3</f>
        <v>1.78</v>
      </c>
      <c r="BK6" s="70">
        <f>Design!BI47+Design!BI52+Design!BI58+0.3</f>
        <v>2.0299999999998182</v>
      </c>
    </row>
    <row r="7" spans="1:63" s="65" customFormat="1" ht="15" customHeight="1" thickBot="1" x14ac:dyDescent="0.25">
      <c r="B7" s="188"/>
      <c r="C7" s="185"/>
      <c r="D7" s="185"/>
      <c r="E7" s="187"/>
      <c r="F7" s="71" t="s">
        <v>146</v>
      </c>
      <c r="G7" s="72">
        <f>G4*G5*G6</f>
        <v>5.7543749999999996</v>
      </c>
      <c r="H7" s="72">
        <f t="shared" ref="H7:BC7" si="3">H4*H5*H6</f>
        <v>4.7797200000000002</v>
      </c>
      <c r="I7" s="72">
        <f t="shared" si="3"/>
        <v>5.2296419999998207</v>
      </c>
      <c r="J7" s="72">
        <f t="shared" si="3"/>
        <v>4.780707359999548</v>
      </c>
      <c r="K7" s="72">
        <f t="shared" si="3"/>
        <v>5.2285199999995919</v>
      </c>
      <c r="L7" s="72">
        <f t="shared" si="3"/>
        <v>4.7797200000000002</v>
      </c>
      <c r="M7" s="72">
        <f t="shared" si="3"/>
        <v>4.7797200000000002</v>
      </c>
      <c r="N7" s="72">
        <f t="shared" si="3"/>
        <v>4.7797200000000002</v>
      </c>
      <c r="O7" s="72">
        <f t="shared" si="3"/>
        <v>4.7797200000000002</v>
      </c>
      <c r="P7" s="72">
        <f t="shared" si="3"/>
        <v>4.7797200000000002</v>
      </c>
      <c r="Q7" s="72">
        <f t="shared" si="3"/>
        <v>4.7797200000000002</v>
      </c>
      <c r="R7" s="72">
        <f t="shared" si="3"/>
        <v>5.2285199999995919</v>
      </c>
      <c r="S7" s="72">
        <f t="shared" si="3"/>
        <v>4.7797200000000002</v>
      </c>
      <c r="T7" s="72">
        <f t="shared" si="3"/>
        <v>4.7797200000000002</v>
      </c>
      <c r="U7" s="72">
        <f t="shared" si="3"/>
        <v>5.2285199999995919</v>
      </c>
      <c r="V7" s="72">
        <f t="shared" si="3"/>
        <v>4.7797200000000002</v>
      </c>
      <c r="W7" s="72">
        <f t="shared" si="3"/>
        <v>4.7797200000000002</v>
      </c>
      <c r="X7" s="72">
        <f t="shared" si="3"/>
        <v>5.2285199999995919</v>
      </c>
      <c r="Y7" s="72">
        <f t="shared" si="3"/>
        <v>5.2285199999995919</v>
      </c>
      <c r="Z7" s="72">
        <f t="shared" si="3"/>
        <v>4.7797200000000002</v>
      </c>
      <c r="AA7" s="72">
        <f t="shared" si="3"/>
        <v>4.7797200000000002</v>
      </c>
      <c r="AB7" s="72">
        <f t="shared" si="3"/>
        <v>5.2285199999995919</v>
      </c>
      <c r="AC7" s="72">
        <f t="shared" si="3"/>
        <v>5.2285199999995919</v>
      </c>
      <c r="AD7" s="72">
        <f t="shared" si="3"/>
        <v>5.2285199999995919</v>
      </c>
      <c r="AE7" s="72">
        <f t="shared" si="3"/>
        <v>5.2285199999995919</v>
      </c>
      <c r="AF7" s="72">
        <f t="shared" si="3"/>
        <v>2.5581600000004898</v>
      </c>
      <c r="AG7" s="72">
        <f t="shared" si="3"/>
        <v>2.5536719999995756</v>
      </c>
      <c r="AH7" s="72">
        <f t="shared" si="3"/>
        <v>5.2285199999995919</v>
      </c>
      <c r="AI7" s="72">
        <f t="shared" si="3"/>
        <v>5.2285199999995919</v>
      </c>
      <c r="AJ7" s="72">
        <f t="shared" si="3"/>
        <v>4.7797200000000002</v>
      </c>
      <c r="AK7" s="72">
        <f t="shared" si="3"/>
        <v>5.2285199999995919</v>
      </c>
      <c r="AL7" s="72">
        <f t="shared" si="3"/>
        <v>4.7797200000000002</v>
      </c>
      <c r="AM7" s="72">
        <f t="shared" si="3"/>
        <v>4.7797200000000002</v>
      </c>
      <c r="AN7" s="72">
        <f t="shared" si="3"/>
        <v>4.7797200000000002</v>
      </c>
      <c r="AO7" s="72">
        <f t="shared" si="3"/>
        <v>5.2285199999995919</v>
      </c>
      <c r="AP7" s="72">
        <f t="shared" si="3"/>
        <v>5.2285199999995919</v>
      </c>
      <c r="AQ7" s="72">
        <f t="shared" si="3"/>
        <v>4.7797200000000002</v>
      </c>
      <c r="AR7" s="72">
        <f t="shared" si="3"/>
        <v>4.7797200000000002</v>
      </c>
      <c r="AS7" s="72">
        <f t="shared" si="3"/>
        <v>4.7797200000000002</v>
      </c>
      <c r="AT7" s="72">
        <f t="shared" si="3"/>
        <v>4.7797200000000002</v>
      </c>
      <c r="AU7" s="72">
        <f t="shared" si="3"/>
        <v>4.7797200000000002</v>
      </c>
      <c r="AV7" s="72">
        <f t="shared" si="3"/>
        <v>4.7797200000000002</v>
      </c>
      <c r="AW7" s="72">
        <f t="shared" si="3"/>
        <v>4.7797200000000002</v>
      </c>
      <c r="AX7" s="72">
        <f t="shared" si="3"/>
        <v>4.7797200000000002</v>
      </c>
      <c r="AY7" s="72">
        <f t="shared" si="3"/>
        <v>4.7797200000000002</v>
      </c>
      <c r="AZ7" s="72">
        <f t="shared" si="3"/>
        <v>5.2285199999995919</v>
      </c>
      <c r="BA7" s="72">
        <f t="shared" si="3"/>
        <v>5.2285199999995919</v>
      </c>
      <c r="BB7" s="72">
        <f t="shared" si="3"/>
        <v>5.2285199999995919</v>
      </c>
      <c r="BC7" s="72">
        <f t="shared" si="3"/>
        <v>3.0634199999999998</v>
      </c>
      <c r="BD7" s="72">
        <f>BD4*BD5*BD6</f>
        <v>3.3982199999996956</v>
      </c>
      <c r="BE7" s="72">
        <f>BE4*BE5*BE6</f>
        <v>3.0634199999999998</v>
      </c>
      <c r="BF7" s="72">
        <f t="shared" ref="BF7" si="4">BF4*BF5*BF6</f>
        <v>3.3982199999996956</v>
      </c>
      <c r="BG7" s="72">
        <f t="shared" ref="BG7" si="5">BG4*BG5*BG6</f>
        <v>3.3982199999996956</v>
      </c>
      <c r="BH7" s="72">
        <f>BH4*BH5*BH6</f>
        <v>3.3982199999996956</v>
      </c>
      <c r="BI7" s="72">
        <f t="shared" ref="BI7" si="6">BI4*BI5*BI6</f>
        <v>2.8195200000000002</v>
      </c>
      <c r="BJ7" s="72">
        <f t="shared" ref="BJ7" si="7">BJ4*BJ5*BJ6</f>
        <v>2.8195200000000002</v>
      </c>
      <c r="BK7" s="72">
        <f t="shared" ref="BK7" si="8">BK4*BK5*BK6</f>
        <v>3.3982199999996956</v>
      </c>
    </row>
    <row r="8" spans="1:63" s="65" customFormat="1" ht="15" customHeight="1" x14ac:dyDescent="0.2">
      <c r="B8" s="188"/>
      <c r="C8" s="185" t="s">
        <v>63</v>
      </c>
      <c r="D8" s="185" t="s">
        <v>62</v>
      </c>
      <c r="E8" s="186">
        <f>SUM(G11:BK11)</f>
        <v>76.626922500000049</v>
      </c>
      <c r="F8" s="66" t="s">
        <v>79</v>
      </c>
      <c r="G8" s="67">
        <f>(Design!E48+2*Design!E49+2*0.6)</f>
        <v>3.875</v>
      </c>
      <c r="H8" s="67">
        <f>(Design!F48+2*Design!F49+2*0.6)</f>
        <v>3.74</v>
      </c>
      <c r="I8" s="67">
        <f>(Design!G48+2*Design!G49+2*0.6)</f>
        <v>3.74</v>
      </c>
      <c r="J8" s="67">
        <f>(Design!H48+2*Design!H49+2*0.6)</f>
        <v>3.74</v>
      </c>
      <c r="K8" s="67">
        <f>(Design!I48+2*Design!I49+2*0.6)</f>
        <v>3.74</v>
      </c>
      <c r="L8" s="67">
        <f>(Design!J48+2*Design!J49+2*0.6)</f>
        <v>3.74</v>
      </c>
      <c r="M8" s="67">
        <f>(Design!K48+2*Design!K49+2*0.6)</f>
        <v>3.74</v>
      </c>
      <c r="N8" s="67">
        <f>(Design!L48+2*Design!L49+2*0.6)</f>
        <v>3.74</v>
      </c>
      <c r="O8" s="67">
        <f>(Design!M48+2*Design!M49+2*0.6)</f>
        <v>3.74</v>
      </c>
      <c r="P8" s="67">
        <f>(Design!N48+2*Design!N49+2*0.6)</f>
        <v>3.74</v>
      </c>
      <c r="Q8" s="67">
        <f>(Design!O48+2*Design!O49+2*0.6)</f>
        <v>3.74</v>
      </c>
      <c r="R8" s="67">
        <f>(Design!P48+2*Design!P49+2*0.6)</f>
        <v>3.74</v>
      </c>
      <c r="S8" s="67">
        <f>(Design!Q48+2*Design!Q49+2*0.6)</f>
        <v>3.74</v>
      </c>
      <c r="T8" s="67">
        <f>(Design!R48+2*Design!R49+2*0.6)</f>
        <v>3.74</v>
      </c>
      <c r="U8" s="67">
        <f>(Design!S48+2*Design!S49+2*0.6)</f>
        <v>3.74</v>
      </c>
      <c r="V8" s="67">
        <f>(Design!T48+2*Design!T49+2*0.6)</f>
        <v>3.74</v>
      </c>
      <c r="W8" s="67">
        <f>(Design!U48+2*Design!U49+2*0.6)</f>
        <v>3.74</v>
      </c>
      <c r="X8" s="67">
        <f>(Design!V48+2*Design!V49+2*0.6)</f>
        <v>3.74</v>
      </c>
      <c r="Y8" s="67">
        <f>(Design!W48+2*Design!W49+2*0.6)</f>
        <v>3.74</v>
      </c>
      <c r="Z8" s="67">
        <f>(Design!X48+2*Design!X49+2*0.6)</f>
        <v>3.74</v>
      </c>
      <c r="AA8" s="67">
        <f>(Design!Y48+2*Design!Y49+2*0.6)</f>
        <v>3.74</v>
      </c>
      <c r="AB8" s="67">
        <f>(Design!Z48+2*Design!Z49+2*0.6)</f>
        <v>3.74</v>
      </c>
      <c r="AC8" s="67">
        <f>(Design!AA48+2*Design!AA49+2*0.6)</f>
        <v>3.74</v>
      </c>
      <c r="AD8" s="67">
        <f>(Design!AB48+2*Design!AB49+2*0.6)</f>
        <v>3.74</v>
      </c>
      <c r="AE8" s="67">
        <f>(Design!AC48+2*Design!AC49+2*0.6)</f>
        <v>3.74</v>
      </c>
      <c r="AF8" s="67">
        <f>(Design!AD48+2*Design!AD49+2*0.6)</f>
        <v>3.74</v>
      </c>
      <c r="AG8" s="67">
        <f>(Design!AE48+2*Design!AE49+2*0.6)</f>
        <v>3.74</v>
      </c>
      <c r="AH8" s="67">
        <f>(Design!AF48+2*Design!AF49+2*0.6)</f>
        <v>3.74</v>
      </c>
      <c r="AI8" s="67">
        <f>(Design!AG48+2*Design!AG49+2*0.6)</f>
        <v>3.74</v>
      </c>
      <c r="AJ8" s="67">
        <f>(Design!AH48+2*Design!AH49+2*0.6)</f>
        <v>3.74</v>
      </c>
      <c r="AK8" s="67">
        <f>(Design!AI48+2*Design!AI49+2*0.6)</f>
        <v>3.74</v>
      </c>
      <c r="AL8" s="67">
        <f>(Design!AJ48+2*Design!AJ49+2*0.6)</f>
        <v>3.74</v>
      </c>
      <c r="AM8" s="67">
        <f>(Design!AK48+2*Design!AK49+2*0.6)</f>
        <v>3.74</v>
      </c>
      <c r="AN8" s="67">
        <f>(Design!AL48+2*Design!AL49+2*0.6)</f>
        <v>3.74</v>
      </c>
      <c r="AO8" s="67">
        <f>(Design!AM48+2*Design!AM49+2*0.6)</f>
        <v>3.74</v>
      </c>
      <c r="AP8" s="67">
        <f>(Design!AN48+2*Design!AN49+2*0.6)</f>
        <v>3.74</v>
      </c>
      <c r="AQ8" s="67">
        <f>(Design!AO48+2*Design!AO49+2*0.6)</f>
        <v>3.74</v>
      </c>
      <c r="AR8" s="67">
        <f>(Design!AP48+2*Design!AP49+2*0.6)</f>
        <v>3.74</v>
      </c>
      <c r="AS8" s="67">
        <f>(Design!AQ48+2*Design!AQ49+2*0.6)</f>
        <v>3.74</v>
      </c>
      <c r="AT8" s="67">
        <f>(Design!AR48+2*Design!AR49+2*0.6)</f>
        <v>3.74</v>
      </c>
      <c r="AU8" s="67">
        <f>(Design!AS48+2*Design!AS49+2*0.6)</f>
        <v>3.74</v>
      </c>
      <c r="AV8" s="67">
        <f>(Design!AT48+2*Design!AT49+2*0.6)</f>
        <v>3.74</v>
      </c>
      <c r="AW8" s="67">
        <f>(Design!AU48+2*Design!AU49+2*0.6)</f>
        <v>3.74</v>
      </c>
      <c r="AX8" s="67">
        <f>(Design!AV48+2*Design!AV49+2*0.6)</f>
        <v>3.74</v>
      </c>
      <c r="AY8" s="67">
        <f>(Design!AW48+2*Design!AW49+2*0.6)</f>
        <v>3.74</v>
      </c>
      <c r="AZ8" s="67">
        <f>(Design!AX48+2*Design!AX49+2*0.6)</f>
        <v>3.74</v>
      </c>
      <c r="BA8" s="67">
        <f>(Design!AY48+2*Design!AY49+2*0.6)</f>
        <v>3.74</v>
      </c>
      <c r="BB8" s="67">
        <f>(Design!AZ48+2*Design!AZ49+2*0.6)</f>
        <v>3.74</v>
      </c>
      <c r="BC8" s="67">
        <f>(Design!BA48+2*Design!BA49+2*0.6)</f>
        <v>2.79</v>
      </c>
      <c r="BD8" s="67">
        <f>(Design!BB48+2*Design!BB49+2*0.6)</f>
        <v>2.79</v>
      </c>
      <c r="BE8" s="67">
        <f>(Design!BC48+2*Design!BC49+2*0.6)</f>
        <v>2.79</v>
      </c>
      <c r="BF8" s="67">
        <f>(Design!BD48+2*Design!BD49+2*0.6)</f>
        <v>2.79</v>
      </c>
      <c r="BG8" s="67">
        <f>(Design!BE48+2*Design!BE49+2*0.6)</f>
        <v>2.79</v>
      </c>
      <c r="BH8" s="67">
        <f>(Design!BF48+2*Design!BF49+2*0.6)</f>
        <v>2.79</v>
      </c>
      <c r="BI8" s="67">
        <f>(Design!BG48+2*Design!BG49+2*0.6)</f>
        <v>2.64</v>
      </c>
      <c r="BJ8" s="67">
        <f>(Design!BH48+2*Design!BH49+2*0.6)</f>
        <v>2.64</v>
      </c>
      <c r="BK8" s="67">
        <f>(Design!BI48+2*Design!BI49+2*0.6)</f>
        <v>2.79</v>
      </c>
    </row>
    <row r="9" spans="1:63" s="65" customFormat="1" ht="15" customHeight="1" x14ac:dyDescent="0.2">
      <c r="B9" s="188"/>
      <c r="C9" s="185"/>
      <c r="D9" s="185"/>
      <c r="E9" s="187"/>
      <c r="F9" s="68" t="s">
        <v>3</v>
      </c>
      <c r="G9" s="70">
        <v>0.3</v>
      </c>
      <c r="H9" s="70">
        <v>0.3</v>
      </c>
      <c r="I9" s="70">
        <v>0.3</v>
      </c>
      <c r="J9" s="70">
        <v>0.3</v>
      </c>
      <c r="K9" s="70">
        <v>0.3</v>
      </c>
      <c r="L9" s="70">
        <v>0.3</v>
      </c>
      <c r="M9" s="70">
        <v>0.3</v>
      </c>
      <c r="N9" s="70">
        <v>0.3</v>
      </c>
      <c r="O9" s="70">
        <v>0.3</v>
      </c>
      <c r="P9" s="70">
        <v>0.3</v>
      </c>
      <c r="Q9" s="70">
        <v>0.3</v>
      </c>
      <c r="R9" s="70">
        <v>0.3</v>
      </c>
      <c r="S9" s="70">
        <v>0.3</v>
      </c>
      <c r="T9" s="70">
        <v>0.3</v>
      </c>
      <c r="U9" s="70">
        <v>0.3</v>
      </c>
      <c r="V9" s="70">
        <v>0.3</v>
      </c>
      <c r="W9" s="70">
        <v>0.3</v>
      </c>
      <c r="X9" s="70">
        <v>0.3</v>
      </c>
      <c r="Y9" s="70">
        <v>0.3</v>
      </c>
      <c r="Z9" s="70">
        <v>0.3</v>
      </c>
      <c r="AA9" s="70">
        <v>0.3</v>
      </c>
      <c r="AB9" s="70">
        <v>0.3</v>
      </c>
      <c r="AC9" s="70">
        <v>0.3</v>
      </c>
      <c r="AD9" s="70">
        <v>0.3</v>
      </c>
      <c r="AE9" s="70">
        <v>0.3</v>
      </c>
      <c r="AF9" s="70">
        <v>0.3</v>
      </c>
      <c r="AG9" s="70">
        <v>0.3</v>
      </c>
      <c r="AH9" s="70">
        <v>0.3</v>
      </c>
      <c r="AI9" s="70">
        <v>0.3</v>
      </c>
      <c r="AJ9" s="70">
        <v>0.3</v>
      </c>
      <c r="AK9" s="70">
        <v>0.3</v>
      </c>
      <c r="AL9" s="70">
        <v>0.3</v>
      </c>
      <c r="AM9" s="70">
        <v>0.3</v>
      </c>
      <c r="AN9" s="70">
        <v>0.3</v>
      </c>
      <c r="AO9" s="70">
        <v>0.3</v>
      </c>
      <c r="AP9" s="70">
        <v>0.3</v>
      </c>
      <c r="AQ9" s="70">
        <v>0.3</v>
      </c>
      <c r="AR9" s="70">
        <v>0.3</v>
      </c>
      <c r="AS9" s="70">
        <v>0.3</v>
      </c>
      <c r="AT9" s="70">
        <v>0.3</v>
      </c>
      <c r="AU9" s="70">
        <v>0.3</v>
      </c>
      <c r="AV9" s="70">
        <v>0.3</v>
      </c>
      <c r="AW9" s="70">
        <v>0.3</v>
      </c>
      <c r="AX9" s="70">
        <v>0.3</v>
      </c>
      <c r="AY9" s="70">
        <v>0.3</v>
      </c>
      <c r="AZ9" s="70">
        <v>0.3</v>
      </c>
      <c r="BA9" s="70">
        <v>0.3</v>
      </c>
      <c r="BB9" s="70">
        <v>0.3</v>
      </c>
      <c r="BC9" s="70">
        <v>0.3</v>
      </c>
      <c r="BD9" s="70">
        <v>0.3</v>
      </c>
      <c r="BE9" s="70">
        <v>0.3</v>
      </c>
      <c r="BF9" s="70">
        <v>0.3</v>
      </c>
      <c r="BG9" s="70">
        <v>0.3</v>
      </c>
      <c r="BH9" s="70">
        <v>0.3</v>
      </c>
      <c r="BI9" s="70">
        <v>0.3</v>
      </c>
      <c r="BJ9" s="70">
        <v>0.3</v>
      </c>
      <c r="BK9" s="70">
        <v>0.3</v>
      </c>
    </row>
    <row r="10" spans="1:63" s="65" customFormat="1" ht="15" customHeight="1" x14ac:dyDescent="0.2">
      <c r="B10" s="188"/>
      <c r="C10" s="185"/>
      <c r="D10" s="185"/>
      <c r="E10" s="187"/>
      <c r="F10" s="68" t="s">
        <v>11</v>
      </c>
      <c r="G10" s="70">
        <f>Design!E47+0.6</f>
        <v>1.325</v>
      </c>
      <c r="H10" s="70">
        <f>Design!F47+0.6</f>
        <v>1.2799999999999998</v>
      </c>
      <c r="I10" s="70">
        <f>Design!G47+0.6</f>
        <v>1.2799999999999998</v>
      </c>
      <c r="J10" s="70">
        <f>Design!H47+0.6</f>
        <v>1.2799999999999998</v>
      </c>
      <c r="K10" s="70">
        <f>Design!I47+0.6</f>
        <v>1.2799999999999998</v>
      </c>
      <c r="L10" s="70">
        <f>Design!J47+0.6</f>
        <v>1.2799999999999998</v>
      </c>
      <c r="M10" s="70">
        <f>Design!K47+0.6</f>
        <v>1.2799999999999998</v>
      </c>
      <c r="N10" s="70">
        <f>Design!L47+0.6</f>
        <v>1.2799999999999998</v>
      </c>
      <c r="O10" s="70">
        <f>Design!M47+0.6</f>
        <v>1.2799999999999998</v>
      </c>
      <c r="P10" s="70">
        <f>Design!N47+0.6</f>
        <v>1.2799999999999998</v>
      </c>
      <c r="Q10" s="70">
        <f>Design!O47+0.6</f>
        <v>1.2799999999999998</v>
      </c>
      <c r="R10" s="70">
        <f>Design!P47+0.6</f>
        <v>1.2799999999999998</v>
      </c>
      <c r="S10" s="70">
        <f>Design!Q47+0.6</f>
        <v>1.2799999999999998</v>
      </c>
      <c r="T10" s="70">
        <f>Design!R47+0.6</f>
        <v>1.2799999999999998</v>
      </c>
      <c r="U10" s="70">
        <f>Design!S47+0.6</f>
        <v>1.2799999999999998</v>
      </c>
      <c r="V10" s="70">
        <f>Design!T47+0.6</f>
        <v>1.2799999999999998</v>
      </c>
      <c r="W10" s="70">
        <f>Design!U47+0.6</f>
        <v>1.2799999999999998</v>
      </c>
      <c r="X10" s="70">
        <f>Design!V47+0.6</f>
        <v>1.2799999999999998</v>
      </c>
      <c r="Y10" s="70">
        <f>Design!W47+0.6</f>
        <v>1.2799999999999998</v>
      </c>
      <c r="Z10" s="70">
        <f>Design!X47+0.6</f>
        <v>1.2799999999999998</v>
      </c>
      <c r="AA10" s="70">
        <f>Design!Y47+0.6</f>
        <v>1.2799999999999998</v>
      </c>
      <c r="AB10" s="70">
        <f>Design!Z47+0.6</f>
        <v>1.2799999999999998</v>
      </c>
      <c r="AC10" s="70">
        <f>Design!AA47+0.6</f>
        <v>1.2799999999999998</v>
      </c>
      <c r="AD10" s="70">
        <f>Design!AB47+0.6</f>
        <v>1.2799999999999998</v>
      </c>
      <c r="AE10" s="70">
        <f>Design!AC47+0.6</f>
        <v>1.2799999999999998</v>
      </c>
      <c r="AF10" s="70">
        <f>Design!AD47+0.6</f>
        <v>1.2799999999999998</v>
      </c>
      <c r="AG10" s="70">
        <f>Design!AE47+0.6</f>
        <v>1.2799999999999998</v>
      </c>
      <c r="AH10" s="70">
        <f>Design!AF47+0.6</f>
        <v>1.2799999999999998</v>
      </c>
      <c r="AI10" s="70">
        <f>Design!AG47+0.6</f>
        <v>1.2799999999999998</v>
      </c>
      <c r="AJ10" s="70">
        <f>Design!AH47+0.6</f>
        <v>1.2799999999999998</v>
      </c>
      <c r="AK10" s="70">
        <f>Design!AI47+0.6</f>
        <v>1.2799999999999998</v>
      </c>
      <c r="AL10" s="70">
        <f>Design!AJ47+0.6</f>
        <v>1.2799999999999998</v>
      </c>
      <c r="AM10" s="70">
        <f>Design!AK47+0.6</f>
        <v>1.2799999999999998</v>
      </c>
      <c r="AN10" s="70">
        <f>Design!AL47+0.6</f>
        <v>1.2799999999999998</v>
      </c>
      <c r="AO10" s="70">
        <f>Design!AM47+0.6</f>
        <v>1.2799999999999998</v>
      </c>
      <c r="AP10" s="70">
        <f>Design!AN47+0.6</f>
        <v>1.2799999999999998</v>
      </c>
      <c r="AQ10" s="70">
        <f>Design!AO47+0.6</f>
        <v>1.2799999999999998</v>
      </c>
      <c r="AR10" s="70">
        <f>Design!AP47+0.6</f>
        <v>1.2799999999999998</v>
      </c>
      <c r="AS10" s="70">
        <f>Design!AQ47+0.6</f>
        <v>1.2799999999999998</v>
      </c>
      <c r="AT10" s="70">
        <f>Design!AR47+0.6</f>
        <v>1.2799999999999998</v>
      </c>
      <c r="AU10" s="70">
        <f>Design!AS47+0.6</f>
        <v>1.2799999999999998</v>
      </c>
      <c r="AV10" s="70">
        <f>Design!AT47+0.6</f>
        <v>1.2799999999999998</v>
      </c>
      <c r="AW10" s="70">
        <f>Design!AU47+0.6</f>
        <v>1.2799999999999998</v>
      </c>
      <c r="AX10" s="70">
        <f>Design!AV47+0.6</f>
        <v>1.2799999999999998</v>
      </c>
      <c r="AY10" s="70">
        <f>Design!AW47+0.6</f>
        <v>1.2799999999999998</v>
      </c>
      <c r="AZ10" s="70">
        <f>Design!AX47+0.6</f>
        <v>1.2799999999999998</v>
      </c>
      <c r="BA10" s="70">
        <f>Design!AY47+0.6</f>
        <v>1.2799999999999998</v>
      </c>
      <c r="BB10" s="70">
        <f>Design!AZ47+0.6</f>
        <v>1.2799999999999998</v>
      </c>
      <c r="BC10" s="70">
        <f>Design!BA47+0.6</f>
        <v>1.03</v>
      </c>
      <c r="BD10" s="70">
        <f>Design!BB47+0.6</f>
        <v>1.03</v>
      </c>
      <c r="BE10" s="70">
        <f>Design!BC47+0.6</f>
        <v>1.03</v>
      </c>
      <c r="BF10" s="70">
        <f>Design!BD47+0.6</f>
        <v>1.03</v>
      </c>
      <c r="BG10" s="70">
        <f>Design!BE47+0.6</f>
        <v>1.03</v>
      </c>
      <c r="BH10" s="70">
        <f>Design!BF47+0.6</f>
        <v>1.03</v>
      </c>
      <c r="BI10" s="70">
        <f>Design!BG47+0.6</f>
        <v>0.98</v>
      </c>
      <c r="BJ10" s="70">
        <f>Design!BH47+0.6</f>
        <v>0.98</v>
      </c>
      <c r="BK10" s="70">
        <f>Design!BI47+0.6</f>
        <v>1.03</v>
      </c>
    </row>
    <row r="11" spans="1:63" s="65" customFormat="1" ht="15" customHeight="1" thickBot="1" x14ac:dyDescent="0.25">
      <c r="B11" s="188"/>
      <c r="C11" s="185"/>
      <c r="D11" s="185"/>
      <c r="E11" s="187"/>
      <c r="F11" s="71" t="s">
        <v>146</v>
      </c>
      <c r="G11" s="72">
        <f>G8*G9*G10</f>
        <v>1.5403124999999998</v>
      </c>
      <c r="H11" s="72">
        <f t="shared" ref="H11:BK11" si="9">H8*H9*H10</f>
        <v>1.4361599999999999</v>
      </c>
      <c r="I11" s="72">
        <f t="shared" si="9"/>
        <v>1.4361599999999999</v>
      </c>
      <c r="J11" s="72">
        <f t="shared" si="9"/>
        <v>1.4361599999999999</v>
      </c>
      <c r="K11" s="72">
        <f t="shared" si="9"/>
        <v>1.4361599999999999</v>
      </c>
      <c r="L11" s="72">
        <f t="shared" si="9"/>
        <v>1.4361599999999999</v>
      </c>
      <c r="M11" s="72">
        <f t="shared" si="9"/>
        <v>1.4361599999999999</v>
      </c>
      <c r="N11" s="72">
        <f t="shared" si="9"/>
        <v>1.4361599999999999</v>
      </c>
      <c r="O11" s="72">
        <f t="shared" si="9"/>
        <v>1.4361599999999999</v>
      </c>
      <c r="P11" s="72">
        <f t="shared" si="9"/>
        <v>1.4361599999999999</v>
      </c>
      <c r="Q11" s="72">
        <f t="shared" si="9"/>
        <v>1.4361599999999999</v>
      </c>
      <c r="R11" s="72">
        <f t="shared" si="9"/>
        <v>1.4361599999999999</v>
      </c>
      <c r="S11" s="72">
        <f t="shared" si="9"/>
        <v>1.4361599999999999</v>
      </c>
      <c r="T11" s="72">
        <f t="shared" si="9"/>
        <v>1.4361599999999999</v>
      </c>
      <c r="U11" s="72">
        <f t="shared" si="9"/>
        <v>1.4361599999999999</v>
      </c>
      <c r="V11" s="72">
        <f t="shared" si="9"/>
        <v>1.4361599999999999</v>
      </c>
      <c r="W11" s="72">
        <f t="shared" si="9"/>
        <v>1.4361599999999999</v>
      </c>
      <c r="X11" s="72">
        <f t="shared" si="9"/>
        <v>1.4361599999999999</v>
      </c>
      <c r="Y11" s="72">
        <f t="shared" si="9"/>
        <v>1.4361599999999999</v>
      </c>
      <c r="Z11" s="72">
        <f t="shared" si="9"/>
        <v>1.4361599999999999</v>
      </c>
      <c r="AA11" s="72">
        <f t="shared" si="9"/>
        <v>1.4361599999999999</v>
      </c>
      <c r="AB11" s="72">
        <f t="shared" si="9"/>
        <v>1.4361599999999999</v>
      </c>
      <c r="AC11" s="72">
        <f t="shared" si="9"/>
        <v>1.4361599999999999</v>
      </c>
      <c r="AD11" s="72">
        <f t="shared" si="9"/>
        <v>1.4361599999999999</v>
      </c>
      <c r="AE11" s="72">
        <f t="shared" si="9"/>
        <v>1.4361599999999999</v>
      </c>
      <c r="AF11" s="72">
        <f t="shared" si="9"/>
        <v>1.4361599999999999</v>
      </c>
      <c r="AG11" s="72">
        <f t="shared" si="9"/>
        <v>1.4361599999999999</v>
      </c>
      <c r="AH11" s="72">
        <f t="shared" si="9"/>
        <v>1.4361599999999999</v>
      </c>
      <c r="AI11" s="72">
        <f t="shared" si="9"/>
        <v>1.4361599999999999</v>
      </c>
      <c r="AJ11" s="72">
        <f t="shared" si="9"/>
        <v>1.4361599999999999</v>
      </c>
      <c r="AK11" s="72">
        <f t="shared" si="9"/>
        <v>1.4361599999999999</v>
      </c>
      <c r="AL11" s="72">
        <f t="shared" si="9"/>
        <v>1.4361599999999999</v>
      </c>
      <c r="AM11" s="72">
        <f t="shared" si="9"/>
        <v>1.4361599999999999</v>
      </c>
      <c r="AN11" s="72">
        <f t="shared" si="9"/>
        <v>1.4361599999999999</v>
      </c>
      <c r="AO11" s="72">
        <f t="shared" si="9"/>
        <v>1.4361599999999999</v>
      </c>
      <c r="AP11" s="72">
        <f t="shared" si="9"/>
        <v>1.4361599999999999</v>
      </c>
      <c r="AQ11" s="72">
        <f t="shared" si="9"/>
        <v>1.4361599999999999</v>
      </c>
      <c r="AR11" s="72">
        <f t="shared" si="9"/>
        <v>1.4361599999999999</v>
      </c>
      <c r="AS11" s="72">
        <f t="shared" si="9"/>
        <v>1.4361599999999999</v>
      </c>
      <c r="AT11" s="72">
        <f t="shared" si="9"/>
        <v>1.4361599999999999</v>
      </c>
      <c r="AU11" s="72">
        <f t="shared" si="9"/>
        <v>1.4361599999999999</v>
      </c>
      <c r="AV11" s="72">
        <f t="shared" si="9"/>
        <v>1.4361599999999999</v>
      </c>
      <c r="AW11" s="72">
        <f t="shared" si="9"/>
        <v>1.4361599999999999</v>
      </c>
      <c r="AX11" s="72">
        <f t="shared" si="9"/>
        <v>1.4361599999999999</v>
      </c>
      <c r="AY11" s="72">
        <f t="shared" si="9"/>
        <v>1.4361599999999999</v>
      </c>
      <c r="AZ11" s="72">
        <f t="shared" si="9"/>
        <v>1.4361599999999999</v>
      </c>
      <c r="BA11" s="72">
        <f t="shared" si="9"/>
        <v>1.4361599999999999</v>
      </c>
      <c r="BB11" s="72">
        <f t="shared" si="9"/>
        <v>1.4361599999999999</v>
      </c>
      <c r="BC11" s="72">
        <f t="shared" si="9"/>
        <v>0.86211000000000004</v>
      </c>
      <c r="BD11" s="72">
        <f t="shared" si="9"/>
        <v>0.86211000000000004</v>
      </c>
      <c r="BE11" s="72">
        <f t="shared" si="9"/>
        <v>0.86211000000000004</v>
      </c>
      <c r="BF11" s="72">
        <f t="shared" si="9"/>
        <v>0.86211000000000004</v>
      </c>
      <c r="BG11" s="72">
        <f t="shared" si="9"/>
        <v>0.86211000000000004</v>
      </c>
      <c r="BH11" s="72">
        <f t="shared" si="9"/>
        <v>0.86211000000000004</v>
      </c>
      <c r="BI11" s="72">
        <f t="shared" si="9"/>
        <v>0.77616000000000007</v>
      </c>
      <c r="BJ11" s="72">
        <f t="shared" si="9"/>
        <v>0.77616000000000007</v>
      </c>
      <c r="BK11" s="72">
        <f t="shared" si="9"/>
        <v>0.86211000000000004</v>
      </c>
    </row>
    <row r="12" spans="1:63" s="65" customFormat="1" ht="15" customHeight="1" x14ac:dyDescent="0.2">
      <c r="B12" s="188"/>
      <c r="C12" s="185" t="s">
        <v>147</v>
      </c>
      <c r="D12" s="185" t="s">
        <v>62</v>
      </c>
      <c r="E12" s="186">
        <f>SUM(G15:BK15)</f>
        <v>290.90865599998909</v>
      </c>
      <c r="F12" s="66" t="s">
        <v>79</v>
      </c>
      <c r="G12" s="73">
        <f>Design!E51</f>
        <v>1.5</v>
      </c>
      <c r="H12" s="73">
        <f>Design!F51</f>
        <v>1.5</v>
      </c>
      <c r="I12" s="73">
        <f>Design!G51</f>
        <v>1.5</v>
      </c>
      <c r="J12" s="73">
        <f>Design!H51</f>
        <v>1.5</v>
      </c>
      <c r="K12" s="73">
        <f>Design!I51</f>
        <v>1.5</v>
      </c>
      <c r="L12" s="73">
        <f>Design!J51</f>
        <v>1.5</v>
      </c>
      <c r="M12" s="73">
        <f>Design!K51</f>
        <v>1.5</v>
      </c>
      <c r="N12" s="73">
        <f>Design!L51</f>
        <v>1.5</v>
      </c>
      <c r="O12" s="73">
        <f>Design!M51</f>
        <v>1.5</v>
      </c>
      <c r="P12" s="73">
        <f>Design!N51</f>
        <v>1.5</v>
      </c>
      <c r="Q12" s="73">
        <f>Design!O51</f>
        <v>1.5</v>
      </c>
      <c r="R12" s="73">
        <f>Design!P51</f>
        <v>1.5</v>
      </c>
      <c r="S12" s="73">
        <f>Design!Q51</f>
        <v>1.5</v>
      </c>
      <c r="T12" s="73">
        <f>Design!R51</f>
        <v>1.5</v>
      </c>
      <c r="U12" s="73">
        <f>Design!S51</f>
        <v>1.5</v>
      </c>
      <c r="V12" s="73">
        <f>Design!T51</f>
        <v>1.5</v>
      </c>
      <c r="W12" s="73">
        <f>Design!U51</f>
        <v>1.5</v>
      </c>
      <c r="X12" s="73">
        <f>Design!V51</f>
        <v>1.5</v>
      </c>
      <c r="Y12" s="73">
        <f>Design!W51</f>
        <v>1.5</v>
      </c>
      <c r="Z12" s="73">
        <f>Design!X51</f>
        <v>1.5</v>
      </c>
      <c r="AA12" s="73">
        <f>Design!Y51</f>
        <v>1.5</v>
      </c>
      <c r="AB12" s="73">
        <f>Design!Z51</f>
        <v>1.5</v>
      </c>
      <c r="AC12" s="73">
        <f>Design!AA51</f>
        <v>1.5</v>
      </c>
      <c r="AD12" s="73">
        <f>Design!AB51</f>
        <v>1.5</v>
      </c>
      <c r="AE12" s="73">
        <f>Design!AC51</f>
        <v>1.5</v>
      </c>
      <c r="AF12" s="73">
        <f>Design!AD51</f>
        <v>1.5</v>
      </c>
      <c r="AG12" s="73">
        <f>Design!AE51</f>
        <v>1.5</v>
      </c>
      <c r="AH12" s="73">
        <f>Design!AF51</f>
        <v>1.5</v>
      </c>
      <c r="AI12" s="73">
        <f>Design!AG51</f>
        <v>1.5</v>
      </c>
      <c r="AJ12" s="73">
        <f>Design!AH51</f>
        <v>1.5</v>
      </c>
      <c r="AK12" s="73">
        <f>Design!AI51</f>
        <v>1.5</v>
      </c>
      <c r="AL12" s="73">
        <f>Design!AJ51</f>
        <v>1.5</v>
      </c>
      <c r="AM12" s="73">
        <f>Design!AK51</f>
        <v>1.4</v>
      </c>
      <c r="AN12" s="73">
        <f>Design!AL51</f>
        <v>1.4</v>
      </c>
      <c r="AO12" s="73">
        <f>Design!AM51</f>
        <v>1.4</v>
      </c>
      <c r="AP12" s="73">
        <f>Design!AN51</f>
        <v>1.4</v>
      </c>
      <c r="AQ12" s="73">
        <f>Design!AO51</f>
        <v>1.4</v>
      </c>
      <c r="AR12" s="73">
        <f>Design!AP51</f>
        <v>1.4</v>
      </c>
      <c r="AS12" s="73">
        <f>Design!AQ51</f>
        <v>1.4</v>
      </c>
      <c r="AT12" s="73">
        <f>Design!AR51</f>
        <v>1.4</v>
      </c>
      <c r="AU12" s="73">
        <f>Design!AS51</f>
        <v>1.4</v>
      </c>
      <c r="AV12" s="73">
        <f>Design!AT51</f>
        <v>1.4</v>
      </c>
      <c r="AW12" s="73">
        <f>Design!AU51</f>
        <v>1.4</v>
      </c>
      <c r="AX12" s="73">
        <f>Design!AV51</f>
        <v>1.4</v>
      </c>
      <c r="AY12" s="73">
        <f>Design!AW51</f>
        <v>1.4</v>
      </c>
      <c r="AZ12" s="73">
        <f>Design!AX51</f>
        <v>1.4</v>
      </c>
      <c r="BA12" s="73">
        <f>Design!AY51</f>
        <v>1.4</v>
      </c>
      <c r="BB12" s="73">
        <f>Design!AZ51</f>
        <v>1.4</v>
      </c>
      <c r="BC12" s="73">
        <f>Design!BA51</f>
        <v>1</v>
      </c>
      <c r="BD12" s="73">
        <f>Design!BB51</f>
        <v>1</v>
      </c>
      <c r="BE12" s="73">
        <f>Design!BC51</f>
        <v>1</v>
      </c>
      <c r="BF12" s="73">
        <f>Design!BD51</f>
        <v>1</v>
      </c>
      <c r="BG12" s="73">
        <f>Design!BE51</f>
        <v>1</v>
      </c>
      <c r="BH12" s="73">
        <f>Design!BF51</f>
        <v>1</v>
      </c>
      <c r="BI12" s="73">
        <f>Design!BG51</f>
        <v>1</v>
      </c>
      <c r="BJ12" s="73">
        <f>Design!BH51</f>
        <v>1</v>
      </c>
      <c r="BK12" s="73">
        <f>Design!BI51</f>
        <v>1</v>
      </c>
    </row>
    <row r="13" spans="1:63" s="65" customFormat="1" ht="15" customHeight="1" x14ac:dyDescent="0.2">
      <c r="B13" s="188"/>
      <c r="C13" s="185" t="e">
        <f>#REF!*G8*#REF!*G9</f>
        <v>#REF!</v>
      </c>
      <c r="D13" s="185"/>
      <c r="E13" s="187"/>
      <c r="F13" s="68" t="s">
        <v>3</v>
      </c>
      <c r="G13" s="70">
        <f>Design!E50+0.6</f>
        <v>1.6</v>
      </c>
      <c r="H13" s="70">
        <f>Design!F50+0.6</f>
        <v>1.6</v>
      </c>
      <c r="I13" s="70">
        <f>Design!G50+0.6</f>
        <v>1.6</v>
      </c>
      <c r="J13" s="70">
        <f>Design!H50+0.6</f>
        <v>1.6</v>
      </c>
      <c r="K13" s="70">
        <f>Design!I50+0.6</f>
        <v>1.6</v>
      </c>
      <c r="L13" s="70">
        <f>Design!J50+0.6</f>
        <v>1.6</v>
      </c>
      <c r="M13" s="70">
        <f>Design!K50+0.6</f>
        <v>1.6</v>
      </c>
      <c r="N13" s="70">
        <f>Design!L50+0.6</f>
        <v>1.6</v>
      </c>
      <c r="O13" s="70">
        <f>Design!M50+0.6</f>
        <v>1.6</v>
      </c>
      <c r="P13" s="70">
        <f>Design!N50+0.6</f>
        <v>1.6</v>
      </c>
      <c r="Q13" s="70">
        <f>Design!O50+0.6</f>
        <v>1.6</v>
      </c>
      <c r="R13" s="70">
        <f>Design!P50+0.6</f>
        <v>1.6</v>
      </c>
      <c r="S13" s="70">
        <f>Design!Q50+0.6</f>
        <v>1.6</v>
      </c>
      <c r="T13" s="70">
        <f>Design!R50+0.6</f>
        <v>1.6</v>
      </c>
      <c r="U13" s="70">
        <f>Design!S50+0.6</f>
        <v>1.6</v>
      </c>
      <c r="V13" s="70">
        <f>Design!T50+0.6</f>
        <v>1.6</v>
      </c>
      <c r="W13" s="70">
        <f>Design!U50+0.6</f>
        <v>1.6</v>
      </c>
      <c r="X13" s="70">
        <f>Design!V50+0.6</f>
        <v>1.6</v>
      </c>
      <c r="Y13" s="70">
        <f>Design!W50+0.6</f>
        <v>1.6</v>
      </c>
      <c r="Z13" s="70">
        <f>Design!X50+0.6</f>
        <v>1.6</v>
      </c>
      <c r="AA13" s="70">
        <f>Design!Y50+0.6</f>
        <v>1.6</v>
      </c>
      <c r="AB13" s="70">
        <f>Design!Z50+0.6</f>
        <v>1.6</v>
      </c>
      <c r="AC13" s="70">
        <f>Design!AA50+0.6</f>
        <v>1.6</v>
      </c>
      <c r="AD13" s="70">
        <f>Design!AB50+0.6</f>
        <v>1.6</v>
      </c>
      <c r="AE13" s="70">
        <f>Design!AC50+0.6</f>
        <v>1.6</v>
      </c>
      <c r="AF13" s="70">
        <f>Design!AD50+0.6</f>
        <v>1.6</v>
      </c>
      <c r="AG13" s="70">
        <f>Design!AE50+0.6</f>
        <v>1.6</v>
      </c>
      <c r="AH13" s="70">
        <f>Design!AF50+0.6</f>
        <v>1.6</v>
      </c>
      <c r="AI13" s="70">
        <f>Design!AG50+0.6</f>
        <v>1.6</v>
      </c>
      <c r="AJ13" s="70">
        <f>Design!AH50+0.6</f>
        <v>1.6</v>
      </c>
      <c r="AK13" s="70">
        <f>Design!AI50+0.6</f>
        <v>1.6</v>
      </c>
      <c r="AL13" s="70">
        <f>Design!AJ50+0.6</f>
        <v>1.6</v>
      </c>
      <c r="AM13" s="70">
        <f>Design!AK50+0.6</f>
        <v>1.6</v>
      </c>
      <c r="AN13" s="70">
        <f>Design!AL50+0.6</f>
        <v>1.6</v>
      </c>
      <c r="AO13" s="70">
        <f>Design!AM50+0.6</f>
        <v>1.6</v>
      </c>
      <c r="AP13" s="70">
        <f>Design!AN50+0.6</f>
        <v>1.6</v>
      </c>
      <c r="AQ13" s="70">
        <f>Design!AO50+0.6</f>
        <v>1.6</v>
      </c>
      <c r="AR13" s="70">
        <f>Design!AP50+0.6</f>
        <v>1.6</v>
      </c>
      <c r="AS13" s="70">
        <f>Design!AQ50+0.6</f>
        <v>1.6</v>
      </c>
      <c r="AT13" s="70">
        <f>Design!AR50+0.6</f>
        <v>1.6</v>
      </c>
      <c r="AU13" s="70">
        <f>Design!AS50+0.6</f>
        <v>1.6</v>
      </c>
      <c r="AV13" s="70">
        <f>Design!AT50+0.6</f>
        <v>1.6</v>
      </c>
      <c r="AW13" s="70">
        <f>Design!AU50+0.6</f>
        <v>1.6</v>
      </c>
      <c r="AX13" s="70">
        <f>Design!AV50+0.6</f>
        <v>1.6</v>
      </c>
      <c r="AY13" s="70">
        <f>Design!AW50+0.6</f>
        <v>1.6</v>
      </c>
      <c r="AZ13" s="70">
        <f>Design!AX50+0.6</f>
        <v>1.6</v>
      </c>
      <c r="BA13" s="70">
        <f>Design!AY50+0.6</f>
        <v>1.6</v>
      </c>
      <c r="BB13" s="70">
        <f>Design!AZ50+0.6</f>
        <v>8.6</v>
      </c>
      <c r="BC13" s="70">
        <f>Design!BA50+0.6</f>
        <v>1.4</v>
      </c>
      <c r="BD13" s="70">
        <f>Design!BB50+0.6</f>
        <v>1.4</v>
      </c>
      <c r="BE13" s="70">
        <f>Design!BC50+0.6</f>
        <v>1.4</v>
      </c>
      <c r="BF13" s="70">
        <f>Design!BD50+0.6</f>
        <v>1.4</v>
      </c>
      <c r="BG13" s="70">
        <f>Design!BE50+0.6</f>
        <v>1.4</v>
      </c>
      <c r="BH13" s="70">
        <f>Design!BF50+0.6</f>
        <v>1.4</v>
      </c>
      <c r="BI13" s="70">
        <f>Design!BG50+0.6</f>
        <v>1.4</v>
      </c>
      <c r="BJ13" s="70">
        <f>Design!BH50+0.6</f>
        <v>1.4</v>
      </c>
      <c r="BK13" s="70">
        <f>Design!BI50+0.6</f>
        <v>1.4</v>
      </c>
    </row>
    <row r="14" spans="1:63" s="65" customFormat="1" ht="15" customHeight="1" x14ac:dyDescent="0.2">
      <c r="B14" s="188"/>
      <c r="C14" s="185"/>
      <c r="D14" s="185"/>
      <c r="E14" s="187"/>
      <c r="F14" s="68" t="s">
        <v>11</v>
      </c>
      <c r="G14" s="74">
        <f>Design!E47+Design!E52+Design!E58+0.3</f>
        <v>2.1749999999999998</v>
      </c>
      <c r="H14" s="74">
        <f>Design!F47+Design!F52+Design!F58+0.3</f>
        <v>2.13</v>
      </c>
      <c r="I14" s="74">
        <f>Design!G47+Design!G52+Design!G58+0.3</f>
        <v>2.3304999999999199</v>
      </c>
      <c r="J14" s="74">
        <f>Design!H47+Design!H52+Design!H58+0.3</f>
        <v>2.1304399999997985</v>
      </c>
      <c r="K14" s="74">
        <f>Design!I47+Design!I52+Design!I58+0.3</f>
        <v>2.329999999999818</v>
      </c>
      <c r="L14" s="74">
        <f>Design!J47+Design!J52+Design!J58+0.3</f>
        <v>2.13</v>
      </c>
      <c r="M14" s="74">
        <f>Design!K47+Design!K52+Design!K58+0.3</f>
        <v>2.13</v>
      </c>
      <c r="N14" s="74">
        <f>Design!L47+Design!L52+Design!L58+0.3</f>
        <v>2.13</v>
      </c>
      <c r="O14" s="74">
        <f>Design!M47+Design!M52+Design!M58+0.3</f>
        <v>2.13</v>
      </c>
      <c r="P14" s="74">
        <f>Design!N47+Design!N52+Design!N58+0.3</f>
        <v>2.13</v>
      </c>
      <c r="Q14" s="74">
        <f>Design!O47+Design!O52+Design!O58+0.3</f>
        <v>2.13</v>
      </c>
      <c r="R14" s="74">
        <f>Design!P47+Design!P52+Design!P58+0.3</f>
        <v>2.329999999999818</v>
      </c>
      <c r="S14" s="74">
        <f>Design!Q47+Design!Q52+Design!Q58+0.3</f>
        <v>2.13</v>
      </c>
      <c r="T14" s="74">
        <f>Design!R47+Design!R52+Design!R58+0.3</f>
        <v>2.13</v>
      </c>
      <c r="U14" s="74">
        <f>Design!S47+Design!S52+Design!S58+0.3</f>
        <v>2.329999999999818</v>
      </c>
      <c r="V14" s="74">
        <f>Design!T47+Design!T52+Design!T58+0.3</f>
        <v>2.13</v>
      </c>
      <c r="W14" s="74">
        <f>Design!U47+Design!U52+Design!U58+0.3</f>
        <v>2.13</v>
      </c>
      <c r="X14" s="74">
        <f>Design!V47+Design!V52+Design!V58+0.3</f>
        <v>2.329999999999818</v>
      </c>
      <c r="Y14" s="74">
        <f>Design!W47+Design!W52+Design!W58+0.3</f>
        <v>2.329999999999818</v>
      </c>
      <c r="Z14" s="74">
        <f>Design!X47+Design!X52+Design!X58+0.3</f>
        <v>2.13</v>
      </c>
      <c r="AA14" s="74">
        <f>Design!Y47+Design!Y52+Design!Y58+0.3</f>
        <v>2.13</v>
      </c>
      <c r="AB14" s="74">
        <f>Design!Z47+Design!Z52+Design!Z58+0.3</f>
        <v>2.329999999999818</v>
      </c>
      <c r="AC14" s="74">
        <f>Design!AA47+Design!AA52+Design!AA58+0.3</f>
        <v>2.329999999999818</v>
      </c>
      <c r="AD14" s="74">
        <f>Design!AB47+Design!AB52+Design!AB58+0.3</f>
        <v>2.329999999999818</v>
      </c>
      <c r="AE14" s="74">
        <f>Design!AC47+Design!AC52+Design!AC58+0.3</f>
        <v>2.329999999999818</v>
      </c>
      <c r="AF14" s="74">
        <f>Design!AD47+Design!AD52+Design!AD58+0.3</f>
        <v>1.1400000000002182</v>
      </c>
      <c r="AG14" s="74">
        <f>Design!AE47+Design!AE52+Design!AE58+0.3</f>
        <v>1.1379999999998107</v>
      </c>
      <c r="AH14" s="74">
        <f>Design!AF47+Design!AF52+Design!AF58+0.3</f>
        <v>2.329999999999818</v>
      </c>
      <c r="AI14" s="74">
        <f>Design!AG47+Design!AG52+Design!AG58+0.3</f>
        <v>2.329999999999818</v>
      </c>
      <c r="AJ14" s="74">
        <f>Design!AH47+Design!AH52+Design!AH58+0.3</f>
        <v>2.13</v>
      </c>
      <c r="AK14" s="74">
        <f>Design!AI47+Design!AI52+Design!AI58+0.3</f>
        <v>2.329999999999818</v>
      </c>
      <c r="AL14" s="74">
        <f>Design!AJ47+Design!AJ52+Design!AJ58+0.3</f>
        <v>2.13</v>
      </c>
      <c r="AM14" s="74">
        <f>Design!AK47+Design!AK52+Design!AK58+0.3</f>
        <v>2.13</v>
      </c>
      <c r="AN14" s="74">
        <f>Design!AL47+Design!AL52+Design!AL58+0.3</f>
        <v>2.13</v>
      </c>
      <c r="AO14" s="74">
        <f>Design!AM47+Design!AM52+Design!AM58+0.3</f>
        <v>2.329999999999818</v>
      </c>
      <c r="AP14" s="74">
        <f>Design!AN47+Design!AN52+Design!AN58+0.3</f>
        <v>2.329999999999818</v>
      </c>
      <c r="AQ14" s="74">
        <f>Design!AO47+Design!AO52+Design!AO58+0.3</f>
        <v>2.13</v>
      </c>
      <c r="AR14" s="74">
        <f>Design!AP47+Design!AP52+Design!AP58+0.3</f>
        <v>2.13</v>
      </c>
      <c r="AS14" s="74">
        <f>Design!AQ47+Design!AQ52+Design!AQ58+0.3</f>
        <v>2.13</v>
      </c>
      <c r="AT14" s="74">
        <f>Design!AR47+Design!AR52+Design!AR58+0.3</f>
        <v>2.13</v>
      </c>
      <c r="AU14" s="74">
        <f>Design!AS47+Design!AS52+Design!AS58+0.3</f>
        <v>2.13</v>
      </c>
      <c r="AV14" s="74">
        <f>Design!AT47+Design!AT52+Design!AT58+0.3</f>
        <v>2.13</v>
      </c>
      <c r="AW14" s="74">
        <f>Design!AU47+Design!AU52+Design!AU58+0.3</f>
        <v>2.13</v>
      </c>
      <c r="AX14" s="74">
        <f>Design!AV47+Design!AV52+Design!AV58+0.3</f>
        <v>2.13</v>
      </c>
      <c r="AY14" s="74">
        <f>Design!AW47+Design!AW52+Design!AW58+0.3</f>
        <v>2.13</v>
      </c>
      <c r="AZ14" s="74">
        <f>Design!AX47+Design!AX52+Design!AX58+0.3</f>
        <v>2.329999999999818</v>
      </c>
      <c r="BA14" s="74">
        <f>Design!AY47+Design!AY52+Design!AY58+0.3</f>
        <v>2.329999999999818</v>
      </c>
      <c r="BB14" s="74">
        <f>Design!AZ47+Design!AZ52+Design!AZ58+0.3</f>
        <v>2.329999999999818</v>
      </c>
      <c r="BC14" s="74">
        <f>Design!BA47+Design!BA52+Design!BA58+0.3</f>
        <v>1.83</v>
      </c>
      <c r="BD14" s="74">
        <f>Design!BB47+Design!BB52+Design!BB58+0.3</f>
        <v>2.0299999999998182</v>
      </c>
      <c r="BE14" s="74">
        <f>Design!BC47+Design!BC52+Design!BC58+0.3</f>
        <v>1.83</v>
      </c>
      <c r="BF14" s="74">
        <f>Design!BD47+Design!BD52+Design!BD58+0.3</f>
        <v>2.0299999999998182</v>
      </c>
      <c r="BG14" s="74">
        <f>Design!BE47+Design!BE52+Design!BE58+0.3</f>
        <v>2.0299999999998182</v>
      </c>
      <c r="BH14" s="74">
        <f>Design!BF47+Design!BF52+Design!BF58+0.3</f>
        <v>2.0299999999998182</v>
      </c>
      <c r="BI14" s="74">
        <f>Design!BG47+Design!BG52+Design!BG58+0.3</f>
        <v>1.78</v>
      </c>
      <c r="BJ14" s="74">
        <f>Design!BH47+Design!BH52+Design!BH58+0.3</f>
        <v>1.78</v>
      </c>
      <c r="BK14" s="74">
        <f>Design!BI47+Design!BI52+Design!BI58+0.3</f>
        <v>2.0299999999998182</v>
      </c>
    </row>
    <row r="15" spans="1:63" s="65" customFormat="1" ht="15" customHeight="1" thickBot="1" x14ac:dyDescent="0.25">
      <c r="B15" s="188"/>
      <c r="C15" s="185"/>
      <c r="D15" s="185"/>
      <c r="E15" s="187"/>
      <c r="F15" s="71" t="s">
        <v>146</v>
      </c>
      <c r="G15" s="72">
        <f>G12*G13*G14</f>
        <v>5.2200000000000006</v>
      </c>
      <c r="H15" s="72">
        <f t="shared" ref="H15:BK15" si="10">H12*H13*H14</f>
        <v>5.1120000000000001</v>
      </c>
      <c r="I15" s="72">
        <f t="shared" si="10"/>
        <v>5.5931999999998085</v>
      </c>
      <c r="J15" s="72">
        <f t="shared" si="10"/>
        <v>5.1130559999995171</v>
      </c>
      <c r="K15" s="72">
        <f t="shared" si="10"/>
        <v>5.5919999999995644</v>
      </c>
      <c r="L15" s="72">
        <f t="shared" si="10"/>
        <v>5.1120000000000001</v>
      </c>
      <c r="M15" s="72">
        <f t="shared" si="10"/>
        <v>5.1120000000000001</v>
      </c>
      <c r="N15" s="72">
        <f t="shared" si="10"/>
        <v>5.1120000000000001</v>
      </c>
      <c r="O15" s="72">
        <f t="shared" si="10"/>
        <v>5.1120000000000001</v>
      </c>
      <c r="P15" s="72">
        <f t="shared" si="10"/>
        <v>5.1120000000000001</v>
      </c>
      <c r="Q15" s="72">
        <f t="shared" si="10"/>
        <v>5.1120000000000001</v>
      </c>
      <c r="R15" s="72">
        <f t="shared" si="10"/>
        <v>5.5919999999995644</v>
      </c>
      <c r="S15" s="72">
        <f t="shared" si="10"/>
        <v>5.1120000000000001</v>
      </c>
      <c r="T15" s="72">
        <f t="shared" si="10"/>
        <v>5.1120000000000001</v>
      </c>
      <c r="U15" s="72">
        <f t="shared" si="10"/>
        <v>5.5919999999995644</v>
      </c>
      <c r="V15" s="72">
        <f t="shared" si="10"/>
        <v>5.1120000000000001</v>
      </c>
      <c r="W15" s="72">
        <f t="shared" si="10"/>
        <v>5.1120000000000001</v>
      </c>
      <c r="X15" s="72">
        <f t="shared" si="10"/>
        <v>5.5919999999995644</v>
      </c>
      <c r="Y15" s="72">
        <f t="shared" si="10"/>
        <v>5.5919999999995644</v>
      </c>
      <c r="Z15" s="72">
        <f t="shared" si="10"/>
        <v>5.1120000000000001</v>
      </c>
      <c r="AA15" s="72">
        <f t="shared" si="10"/>
        <v>5.1120000000000001</v>
      </c>
      <c r="AB15" s="72">
        <f t="shared" si="10"/>
        <v>5.5919999999995644</v>
      </c>
      <c r="AC15" s="72">
        <f t="shared" si="10"/>
        <v>5.5919999999995644</v>
      </c>
      <c r="AD15" s="72">
        <f t="shared" si="10"/>
        <v>5.5919999999995644</v>
      </c>
      <c r="AE15" s="72">
        <f t="shared" si="10"/>
        <v>5.5919999999995644</v>
      </c>
      <c r="AF15" s="72">
        <f t="shared" si="10"/>
        <v>2.7360000000005242</v>
      </c>
      <c r="AG15" s="72">
        <f t="shared" si="10"/>
        <v>2.731199999999546</v>
      </c>
      <c r="AH15" s="72">
        <f t="shared" si="10"/>
        <v>5.5919999999995644</v>
      </c>
      <c r="AI15" s="72">
        <f t="shared" si="10"/>
        <v>5.5919999999995644</v>
      </c>
      <c r="AJ15" s="72">
        <f t="shared" si="10"/>
        <v>5.1120000000000001</v>
      </c>
      <c r="AK15" s="72">
        <f t="shared" si="10"/>
        <v>5.5919999999995644</v>
      </c>
      <c r="AL15" s="72">
        <f t="shared" si="10"/>
        <v>5.1120000000000001</v>
      </c>
      <c r="AM15" s="72">
        <f t="shared" si="10"/>
        <v>4.7711999999999994</v>
      </c>
      <c r="AN15" s="72">
        <f t="shared" si="10"/>
        <v>4.7711999999999994</v>
      </c>
      <c r="AO15" s="72">
        <f t="shared" si="10"/>
        <v>5.2191999999995922</v>
      </c>
      <c r="AP15" s="72">
        <f t="shared" si="10"/>
        <v>5.2191999999995922</v>
      </c>
      <c r="AQ15" s="72">
        <f t="shared" si="10"/>
        <v>4.7711999999999994</v>
      </c>
      <c r="AR15" s="72">
        <f t="shared" si="10"/>
        <v>4.7711999999999994</v>
      </c>
      <c r="AS15" s="72">
        <f t="shared" si="10"/>
        <v>4.7711999999999994</v>
      </c>
      <c r="AT15" s="72">
        <f t="shared" si="10"/>
        <v>4.7711999999999994</v>
      </c>
      <c r="AU15" s="72">
        <f t="shared" si="10"/>
        <v>4.7711999999999994</v>
      </c>
      <c r="AV15" s="72">
        <f t="shared" si="10"/>
        <v>4.7711999999999994</v>
      </c>
      <c r="AW15" s="72">
        <f t="shared" si="10"/>
        <v>4.7711999999999994</v>
      </c>
      <c r="AX15" s="72">
        <f t="shared" si="10"/>
        <v>4.7711999999999994</v>
      </c>
      <c r="AY15" s="72">
        <f t="shared" si="10"/>
        <v>4.7711999999999994</v>
      </c>
      <c r="AZ15" s="72">
        <f t="shared" si="10"/>
        <v>5.2191999999995922</v>
      </c>
      <c r="BA15" s="72">
        <f t="shared" si="10"/>
        <v>5.2191999999995922</v>
      </c>
      <c r="BB15" s="72">
        <f t="shared" si="10"/>
        <v>28.053199999997808</v>
      </c>
      <c r="BC15" s="72">
        <f t="shared" si="10"/>
        <v>2.5619999999999998</v>
      </c>
      <c r="BD15" s="72">
        <f t="shared" si="10"/>
        <v>2.8419999999997452</v>
      </c>
      <c r="BE15" s="72">
        <f t="shared" si="10"/>
        <v>2.5619999999999998</v>
      </c>
      <c r="BF15" s="72">
        <f t="shared" si="10"/>
        <v>2.8419999999997452</v>
      </c>
      <c r="BG15" s="72">
        <f t="shared" si="10"/>
        <v>2.8419999999997452</v>
      </c>
      <c r="BH15" s="72">
        <f t="shared" si="10"/>
        <v>2.8419999999997452</v>
      </c>
      <c r="BI15" s="72">
        <f t="shared" si="10"/>
        <v>2.492</v>
      </c>
      <c r="BJ15" s="72">
        <f t="shared" si="10"/>
        <v>2.492</v>
      </c>
      <c r="BK15" s="72">
        <f t="shared" si="10"/>
        <v>2.8419999999997452</v>
      </c>
    </row>
    <row r="16" spans="1:63" s="65" customFormat="1" ht="15" customHeight="1" x14ac:dyDescent="0.2">
      <c r="B16" s="188"/>
      <c r="C16" s="185" t="s">
        <v>150</v>
      </c>
      <c r="D16" s="185" t="s">
        <v>62</v>
      </c>
      <c r="E16" s="186">
        <f>SUM(G19:BK19)</f>
        <v>285.39114624999985</v>
      </c>
      <c r="F16" s="66" t="s">
        <v>79</v>
      </c>
      <c r="G16" s="73">
        <f>Design!E53+Design!E54</f>
        <v>3.1</v>
      </c>
      <c r="H16" s="73">
        <f>Design!F53+Design!F54</f>
        <v>2.7</v>
      </c>
      <c r="I16" s="73">
        <f>Design!G53+Design!G54</f>
        <v>2.7</v>
      </c>
      <c r="J16" s="73">
        <f>Design!H53+Design!H54</f>
        <v>2.7</v>
      </c>
      <c r="K16" s="73">
        <f>Design!I53+Design!I54</f>
        <v>2.7</v>
      </c>
      <c r="L16" s="73">
        <f>Design!J53+Design!J54</f>
        <v>3.7</v>
      </c>
      <c r="M16" s="73">
        <f>Design!K53+Design!K54</f>
        <v>2.7</v>
      </c>
      <c r="N16" s="73">
        <f>Design!L53+Design!L54</f>
        <v>2.7</v>
      </c>
      <c r="O16" s="73">
        <f>Design!M53+Design!M54</f>
        <v>2.7</v>
      </c>
      <c r="P16" s="73">
        <f>Design!N53+Design!N54</f>
        <v>2.7</v>
      </c>
      <c r="Q16" s="73">
        <f>Design!O53+Design!O54</f>
        <v>2.7</v>
      </c>
      <c r="R16" s="73">
        <f>Design!P53+Design!P54</f>
        <v>2.7</v>
      </c>
      <c r="S16" s="73">
        <f>Design!Q53+Design!Q54</f>
        <v>2.7</v>
      </c>
      <c r="T16" s="73">
        <f>Design!R53+Design!R54</f>
        <v>2.7</v>
      </c>
      <c r="U16" s="73">
        <f>Design!S53+Design!S54</f>
        <v>2.7</v>
      </c>
      <c r="V16" s="73">
        <f>Design!T53+Design!T54</f>
        <v>2.7</v>
      </c>
      <c r="W16" s="73">
        <f>Design!U53+Design!U54</f>
        <v>2.7</v>
      </c>
      <c r="X16" s="73">
        <f>Design!V53+Design!V54</f>
        <v>2.7</v>
      </c>
      <c r="Y16" s="73">
        <f>Design!W53+Design!W54</f>
        <v>2.7</v>
      </c>
      <c r="Z16" s="73">
        <f>Design!X53+Design!X54</f>
        <v>2.7</v>
      </c>
      <c r="AA16" s="73">
        <f>Design!Y53+Design!Y54</f>
        <v>2.7</v>
      </c>
      <c r="AB16" s="73">
        <f>Design!Z53+Design!Z54</f>
        <v>2.7</v>
      </c>
      <c r="AC16" s="73">
        <f>Design!AA53+Design!AA54</f>
        <v>2.7</v>
      </c>
      <c r="AD16" s="73">
        <f>Design!AB53+Design!AB54</f>
        <v>2.7</v>
      </c>
      <c r="AE16" s="73">
        <f>Design!AC53+Design!AC54</f>
        <v>2.7</v>
      </c>
      <c r="AF16" s="73">
        <f>Design!AD53+Design!AD54</f>
        <v>2.7</v>
      </c>
      <c r="AG16" s="73">
        <f>Design!AE53+Design!AE54</f>
        <v>2.7</v>
      </c>
      <c r="AH16" s="73">
        <f>Design!AF53+Design!AF54</f>
        <v>2.7</v>
      </c>
      <c r="AI16" s="73">
        <f>Design!AG53+Design!AG54</f>
        <v>2.7</v>
      </c>
      <c r="AJ16" s="73">
        <f>Design!AH53+Design!AH54</f>
        <v>2.7</v>
      </c>
      <c r="AK16" s="73">
        <f>Design!AI53+Design!AI54</f>
        <v>2.7</v>
      </c>
      <c r="AL16" s="73">
        <f>Design!AJ53+Design!AJ54</f>
        <v>2.7</v>
      </c>
      <c r="AM16" s="73">
        <f>Design!AK53+Design!AK54</f>
        <v>2.7</v>
      </c>
      <c r="AN16" s="73">
        <f>Design!AL53+Design!AL54</f>
        <v>2.7</v>
      </c>
      <c r="AO16" s="73">
        <f>Design!AM53+Design!AM54</f>
        <v>2.7</v>
      </c>
      <c r="AP16" s="73">
        <f>Design!AN53+Design!AN54</f>
        <v>2.7</v>
      </c>
      <c r="AQ16" s="73">
        <f>Design!AO53+Design!AO54</f>
        <v>2.7</v>
      </c>
      <c r="AR16" s="73">
        <f>Design!AP53+Design!AP54</f>
        <v>2.7</v>
      </c>
      <c r="AS16" s="73">
        <f>Design!AQ53+Design!AQ54</f>
        <v>2.7</v>
      </c>
      <c r="AT16" s="73">
        <f>Design!AR53+Design!AR54</f>
        <v>2.7</v>
      </c>
      <c r="AU16" s="73">
        <f>Design!AS53+Design!AS54</f>
        <v>2.7</v>
      </c>
      <c r="AV16" s="73">
        <f>Design!AT53+Design!AT54</f>
        <v>2.7</v>
      </c>
      <c r="AW16" s="73">
        <f>Design!AU53+Design!AU54</f>
        <v>2.7</v>
      </c>
      <c r="AX16" s="73">
        <f>Design!AV53+Design!AV54</f>
        <v>2.7</v>
      </c>
      <c r="AY16" s="73">
        <f>Design!AW53+Design!AW54</f>
        <v>2.7</v>
      </c>
      <c r="AZ16" s="73">
        <f>Design!AX53+Design!AX54</f>
        <v>2.7</v>
      </c>
      <c r="BA16" s="73">
        <f>Design!AY53+Design!AY54</f>
        <v>2.7</v>
      </c>
      <c r="BB16" s="73">
        <f>Design!AZ53+Design!AZ54</f>
        <v>2.7</v>
      </c>
      <c r="BC16" s="73">
        <f>Design!BA53+Design!BA54</f>
        <v>2</v>
      </c>
      <c r="BD16" s="73">
        <f>Design!BB53+Design!BB54</f>
        <v>2</v>
      </c>
      <c r="BE16" s="73">
        <f>Design!BC53+Design!BC54</f>
        <v>2</v>
      </c>
      <c r="BF16" s="73">
        <f>Design!BD53+Design!BD54</f>
        <v>2</v>
      </c>
      <c r="BG16" s="73">
        <f>Design!BE53+Design!BE54</f>
        <v>2</v>
      </c>
      <c r="BH16" s="73">
        <f>Design!BF53+Design!BF54</f>
        <v>2</v>
      </c>
      <c r="BI16" s="73">
        <f>Design!BG53+Design!BG54</f>
        <v>2</v>
      </c>
      <c r="BJ16" s="73">
        <f>Design!BH53+Design!BH54</f>
        <v>2</v>
      </c>
      <c r="BK16" s="73">
        <f>Design!BI53+Design!BI54</f>
        <v>2</v>
      </c>
    </row>
    <row r="17" spans="1:63" s="65" customFormat="1" ht="15" customHeight="1" x14ac:dyDescent="0.2">
      <c r="B17" s="188"/>
      <c r="C17" s="185" t="e">
        <f>#REF!*G12*#REF!*G13</f>
        <v>#REF!</v>
      </c>
      <c r="D17" s="185"/>
      <c r="E17" s="187"/>
      <c r="F17" s="68" t="s">
        <v>1</v>
      </c>
      <c r="G17" s="70">
        <f>((Design!E49+0.3)+(Design!E48+0.25))*(Design!E47+0.3)</f>
        <v>2.1909375</v>
      </c>
      <c r="H17" s="70">
        <f>((Design!F49+0.3)+(Design!F48+0.25))*(Design!F47+0.3)</f>
        <v>2.0286000000000004</v>
      </c>
      <c r="I17" s="70">
        <f>((Design!G49+0.3)+(Design!G48+0.25))*(Design!G47+0.3)</f>
        <v>2.0286000000000004</v>
      </c>
      <c r="J17" s="70">
        <f>((Design!H49+0.3)+(Design!H48+0.25))*(Design!H47+0.3)</f>
        <v>2.0286000000000004</v>
      </c>
      <c r="K17" s="70">
        <f>((Design!I49+0.3)+(Design!I48+0.25))*(Design!I47+0.3)</f>
        <v>2.0286000000000004</v>
      </c>
      <c r="L17" s="70">
        <f>((Design!J49+0.3)+(Design!J48+0.25))*(Design!J47+0.3)</f>
        <v>2.0286000000000004</v>
      </c>
      <c r="M17" s="70">
        <f>((Design!K49+0.3)+(Design!K48+0.25))*(Design!K47+0.3)</f>
        <v>2.0286000000000004</v>
      </c>
      <c r="N17" s="70">
        <f>((Design!L49+0.3)+(Design!L48+0.25))*(Design!L47+0.3)</f>
        <v>2.0286000000000004</v>
      </c>
      <c r="O17" s="70">
        <f>((Design!M49+0.3)+(Design!M48+0.25))*(Design!M47+0.3)</f>
        <v>2.0286000000000004</v>
      </c>
      <c r="P17" s="70">
        <f>((Design!N49+0.3)+(Design!N48+0.25))*(Design!N47+0.3)</f>
        <v>2.0286000000000004</v>
      </c>
      <c r="Q17" s="70">
        <f>((Design!O49+0.3)+(Design!O48+0.25))*(Design!O47+0.3)</f>
        <v>2.0286000000000004</v>
      </c>
      <c r="R17" s="70">
        <f>((Design!P49+0.3)+(Design!P48+0.25))*(Design!P47+0.3)</f>
        <v>2.0286000000000004</v>
      </c>
      <c r="S17" s="70">
        <f>((Design!Q49+0.3)+(Design!Q48+0.25))*(Design!Q47+0.3)</f>
        <v>2.0286000000000004</v>
      </c>
      <c r="T17" s="70">
        <f>((Design!R49+0.3)+(Design!R48+0.25))*(Design!R47+0.3)</f>
        <v>2.0286000000000004</v>
      </c>
      <c r="U17" s="70">
        <f>((Design!S49+0.3)+(Design!S48+0.25))*(Design!S47+0.3)</f>
        <v>2.0286000000000004</v>
      </c>
      <c r="V17" s="70">
        <f>((Design!T49+0.3)+(Design!T48+0.25))*(Design!T47+0.3)</f>
        <v>2.0286000000000004</v>
      </c>
      <c r="W17" s="70">
        <f>((Design!U49+0.3)+(Design!U48+0.25))*(Design!U47+0.3)</f>
        <v>2.0286000000000004</v>
      </c>
      <c r="X17" s="70">
        <f>((Design!V49+0.3)+(Design!V48+0.25))*(Design!V47+0.3)</f>
        <v>2.0286000000000004</v>
      </c>
      <c r="Y17" s="70">
        <f>((Design!W49+0.3)+(Design!W48+0.25))*(Design!W47+0.3)</f>
        <v>2.0286000000000004</v>
      </c>
      <c r="Z17" s="70">
        <f>((Design!X49+0.3)+(Design!X48+0.25))*(Design!X47+0.3)</f>
        <v>2.0286000000000004</v>
      </c>
      <c r="AA17" s="70">
        <f>((Design!Y49+0.3)+(Design!Y48+0.25))*(Design!Y47+0.3)</f>
        <v>2.0286000000000004</v>
      </c>
      <c r="AB17" s="70">
        <f>((Design!Z49+0.3)+(Design!Z48+0.25))*(Design!Z47+0.3)</f>
        <v>2.0286000000000004</v>
      </c>
      <c r="AC17" s="70">
        <f>((Design!AA49+0.3)+(Design!AA48+0.25))*(Design!AA47+0.3)</f>
        <v>2.0286000000000004</v>
      </c>
      <c r="AD17" s="70">
        <f>((Design!AB49+0.3)+(Design!AB48+0.25))*(Design!AB47+0.3)</f>
        <v>2.0286000000000004</v>
      </c>
      <c r="AE17" s="70">
        <f>((Design!AC49+0.3)+(Design!AC48+0.25))*(Design!AC47+0.3)</f>
        <v>2.0286000000000004</v>
      </c>
      <c r="AF17" s="70">
        <f>((Design!AD49+0.3)+(Design!AD48+0.25))*(Design!AD47+0.3)</f>
        <v>2.0286000000000004</v>
      </c>
      <c r="AG17" s="70">
        <f>((Design!AE49+0.3)+(Design!AE48+0.25))*(Design!AE47+0.3)</f>
        <v>2.0286000000000004</v>
      </c>
      <c r="AH17" s="70">
        <f>((Design!AF49+0.3)+(Design!AF48+0.25))*(Design!AF47+0.3)</f>
        <v>2.0286000000000004</v>
      </c>
      <c r="AI17" s="70">
        <f>((Design!AG49+0.3)+(Design!AG48+0.25))*(Design!AG47+0.3)</f>
        <v>2.0286000000000004</v>
      </c>
      <c r="AJ17" s="70">
        <f>((Design!AH49+0.3)+(Design!AH48+0.25))*(Design!AH47+0.3)</f>
        <v>2.0286000000000004</v>
      </c>
      <c r="AK17" s="70">
        <f>((Design!AI49+0.3)+(Design!AI48+0.25))*(Design!AI47+0.3)</f>
        <v>2.0286000000000004</v>
      </c>
      <c r="AL17" s="70">
        <f>((Design!AJ49+0.3)+(Design!AJ48+0.25))*(Design!AJ47+0.3)</f>
        <v>2.0286000000000004</v>
      </c>
      <c r="AM17" s="70">
        <f>((Design!AK49+0.3)+(Design!AK48+0.25))*(Design!AK47+0.3)</f>
        <v>2.0286000000000004</v>
      </c>
      <c r="AN17" s="70">
        <f>((Design!AL49+0.3)+(Design!AL48+0.25))*(Design!AL47+0.3)</f>
        <v>2.0286000000000004</v>
      </c>
      <c r="AO17" s="70">
        <f>((Design!AM49+0.3)+(Design!AM48+0.25))*(Design!AM47+0.3)</f>
        <v>2.0286000000000004</v>
      </c>
      <c r="AP17" s="70">
        <f>((Design!AN49+0.3)+(Design!AN48+0.25))*(Design!AN47+0.3)</f>
        <v>2.0286000000000004</v>
      </c>
      <c r="AQ17" s="70">
        <f>((Design!AO49+0.3)+(Design!AO48+0.25))*(Design!AO47+0.3)</f>
        <v>2.0286000000000004</v>
      </c>
      <c r="AR17" s="70">
        <f>((Design!AP49+0.3)+(Design!AP48+0.25))*(Design!AP47+0.3)</f>
        <v>2.0286000000000004</v>
      </c>
      <c r="AS17" s="70">
        <f>((Design!AQ49+0.3)+(Design!AQ48+0.25))*(Design!AQ47+0.3)</f>
        <v>2.0286000000000004</v>
      </c>
      <c r="AT17" s="70">
        <f>((Design!AR49+0.3)+(Design!AR48+0.25))*(Design!AR47+0.3)</f>
        <v>2.0286000000000004</v>
      </c>
      <c r="AU17" s="70">
        <f>((Design!AS49+0.3)+(Design!AS48+0.25))*(Design!AS47+0.3)</f>
        <v>2.0286000000000004</v>
      </c>
      <c r="AV17" s="70">
        <f>((Design!AT49+0.3)+(Design!AT48+0.25))*(Design!AT47+0.3)</f>
        <v>2.0286000000000004</v>
      </c>
      <c r="AW17" s="70">
        <f>((Design!AU49+0.3)+(Design!AU48+0.25))*(Design!AU47+0.3)</f>
        <v>2.0286000000000004</v>
      </c>
      <c r="AX17" s="70">
        <f>((Design!AV49+0.3)+(Design!AV48+0.25))*(Design!AV47+0.3)</f>
        <v>2.0286000000000004</v>
      </c>
      <c r="AY17" s="70">
        <f>((Design!AW49+0.3)+(Design!AW48+0.25))*(Design!AW47+0.3)</f>
        <v>2.0286000000000004</v>
      </c>
      <c r="AZ17" s="70">
        <f>((Design!AX49+0.3)+(Design!AX48+0.25))*(Design!AX47+0.3)</f>
        <v>2.0286000000000004</v>
      </c>
      <c r="BA17" s="70">
        <f>((Design!AY49+0.3)+(Design!AY48+0.25))*(Design!AY47+0.3)</f>
        <v>2.0286000000000004</v>
      </c>
      <c r="BB17" s="70">
        <f>((Design!AZ49+0.3)+(Design!AZ48+0.25))*(Design!AZ47+0.3)</f>
        <v>2.0286000000000004</v>
      </c>
      <c r="BC17" s="70">
        <f>((Design!BA49+0.3)+(Design!BA48+0.25))*(Design!BA47+0.3)</f>
        <v>1.09135</v>
      </c>
      <c r="BD17" s="70">
        <f>((Design!BB49+0.3)+(Design!BB48+0.25))*(Design!BB47+0.3)</f>
        <v>1.09135</v>
      </c>
      <c r="BE17" s="70">
        <f>((Design!BC49+0.3)+(Design!BC48+0.25))*(Design!BC47+0.3)</f>
        <v>1.09135</v>
      </c>
      <c r="BF17" s="70">
        <f>((Design!BD49+0.3)+(Design!BD48+0.25))*(Design!BD47+0.3)</f>
        <v>1.09135</v>
      </c>
      <c r="BG17" s="70">
        <f>((Design!BE49+0.3)+(Design!BE48+0.25))*(Design!BE47+0.3)</f>
        <v>1.09135</v>
      </c>
      <c r="BH17" s="70">
        <f>((Design!BF49+0.3)+(Design!BF48+0.25))*(Design!BF47+0.3)</f>
        <v>1.09135</v>
      </c>
      <c r="BI17" s="70">
        <f>((Design!BG49+0.3)+(Design!BG48+0.25))*(Design!BG47+0.3)</f>
        <v>0.96560000000000001</v>
      </c>
      <c r="BJ17" s="70">
        <f>((Design!BH49+0.3)+(Design!BH48+0.25))*(Design!BH47+0.3)</f>
        <v>0.96560000000000001</v>
      </c>
      <c r="BK17" s="70">
        <f>((Design!BI49+0.3)+(Design!BI48+0.25))*(Design!BI47+0.3)</f>
        <v>1.09135</v>
      </c>
    </row>
    <row r="18" spans="1:63" s="65" customFormat="1" ht="15" customHeight="1" x14ac:dyDescent="0.2">
      <c r="B18" s="188"/>
      <c r="C18" s="185"/>
      <c r="D18" s="185"/>
      <c r="E18" s="187"/>
      <c r="F18" s="68" t="s">
        <v>11</v>
      </c>
      <c r="G18" s="70">
        <f>Design!E47+0.3</f>
        <v>1.0249999999999999</v>
      </c>
      <c r="H18" s="70">
        <f>Design!F47+0.3</f>
        <v>0.98</v>
      </c>
      <c r="I18" s="70">
        <f>Design!G47+0.3</f>
        <v>0.98</v>
      </c>
      <c r="J18" s="70">
        <f>Design!H47+0.3</f>
        <v>0.98</v>
      </c>
      <c r="K18" s="70">
        <f>Design!I47+0.3</f>
        <v>0.98</v>
      </c>
      <c r="L18" s="70">
        <f>Design!J47+0.3</f>
        <v>0.98</v>
      </c>
      <c r="M18" s="70">
        <f>Design!K47+0.3</f>
        <v>0.98</v>
      </c>
      <c r="N18" s="70">
        <f>Design!L47+0.3</f>
        <v>0.98</v>
      </c>
      <c r="O18" s="70">
        <f>Design!M47+0.3</f>
        <v>0.98</v>
      </c>
      <c r="P18" s="70">
        <f>Design!N47+0.3</f>
        <v>0.98</v>
      </c>
      <c r="Q18" s="70">
        <f>Design!O47+0.3</f>
        <v>0.98</v>
      </c>
      <c r="R18" s="70">
        <f>Design!P47+0.3</f>
        <v>0.98</v>
      </c>
      <c r="S18" s="70">
        <f>Design!Q47+0.3</f>
        <v>0.98</v>
      </c>
      <c r="T18" s="70">
        <f>Design!R47+0.3</f>
        <v>0.98</v>
      </c>
      <c r="U18" s="70">
        <f>Design!S47+0.3</f>
        <v>0.98</v>
      </c>
      <c r="V18" s="70">
        <f>Design!T47+0.3</f>
        <v>0.98</v>
      </c>
      <c r="W18" s="70">
        <f>Design!U47+0.3</f>
        <v>0.98</v>
      </c>
      <c r="X18" s="70">
        <f>Design!V47+0.3</f>
        <v>0.98</v>
      </c>
      <c r="Y18" s="70">
        <f>Design!W47+0.3</f>
        <v>0.98</v>
      </c>
      <c r="Z18" s="70">
        <f>Design!X47+0.3</f>
        <v>0.98</v>
      </c>
      <c r="AA18" s="70">
        <f>Design!Y47+0.3</f>
        <v>0.98</v>
      </c>
      <c r="AB18" s="70">
        <f>Design!Z47+0.3</f>
        <v>0.98</v>
      </c>
      <c r="AC18" s="70">
        <f>Design!AA47+0.3</f>
        <v>0.98</v>
      </c>
      <c r="AD18" s="70">
        <f>Design!AB47+0.3</f>
        <v>0.98</v>
      </c>
      <c r="AE18" s="70">
        <f>Design!AC47+0.3</f>
        <v>0.98</v>
      </c>
      <c r="AF18" s="70">
        <f>Design!AD47+0.3</f>
        <v>0.98</v>
      </c>
      <c r="AG18" s="70">
        <f>Design!AE47+0.3</f>
        <v>0.98</v>
      </c>
      <c r="AH18" s="70">
        <f>Design!AF47+0.3</f>
        <v>0.98</v>
      </c>
      <c r="AI18" s="70">
        <f>Design!AG47+0.3</f>
        <v>0.98</v>
      </c>
      <c r="AJ18" s="70">
        <f>Design!AH47+0.3</f>
        <v>0.98</v>
      </c>
      <c r="AK18" s="70">
        <f>Design!AI47+0.3</f>
        <v>0.98</v>
      </c>
      <c r="AL18" s="70">
        <f>Design!AJ47+0.3</f>
        <v>0.98</v>
      </c>
      <c r="AM18" s="70">
        <f>Design!AK47+0.3</f>
        <v>0.98</v>
      </c>
      <c r="AN18" s="70">
        <f>Design!AL47+0.3</f>
        <v>0.98</v>
      </c>
      <c r="AO18" s="70">
        <f>Design!AM47+0.3</f>
        <v>0.98</v>
      </c>
      <c r="AP18" s="70">
        <f>Design!AN47+0.3</f>
        <v>0.98</v>
      </c>
      <c r="AQ18" s="70">
        <f>Design!AO47+0.3</f>
        <v>0.98</v>
      </c>
      <c r="AR18" s="70">
        <f>Design!AP47+0.3</f>
        <v>0.98</v>
      </c>
      <c r="AS18" s="70">
        <f>Design!AQ47+0.3</f>
        <v>0.98</v>
      </c>
      <c r="AT18" s="70">
        <f>Design!AR47+0.3</f>
        <v>0.98</v>
      </c>
      <c r="AU18" s="70">
        <f>Design!AS47+0.3</f>
        <v>0.98</v>
      </c>
      <c r="AV18" s="70">
        <f>Design!AT47+0.3</f>
        <v>0.98</v>
      </c>
      <c r="AW18" s="70">
        <f>Design!AU47+0.3</f>
        <v>0.98</v>
      </c>
      <c r="AX18" s="70">
        <f>Design!AV47+0.3</f>
        <v>0.98</v>
      </c>
      <c r="AY18" s="70">
        <f>Design!AW47+0.3</f>
        <v>0.98</v>
      </c>
      <c r="AZ18" s="70">
        <f>Design!AX47+0.3</f>
        <v>0.98</v>
      </c>
      <c r="BA18" s="70">
        <f>Design!AY47+0.3</f>
        <v>0.98</v>
      </c>
      <c r="BB18" s="70">
        <f>Design!AZ47+0.3</f>
        <v>0.98</v>
      </c>
      <c r="BC18" s="70">
        <f>Design!BA47+0.3</f>
        <v>0.73</v>
      </c>
      <c r="BD18" s="70">
        <f>Design!BB47+0.3</f>
        <v>0.73</v>
      </c>
      <c r="BE18" s="70">
        <f>Design!BC47+0.3</f>
        <v>0.73</v>
      </c>
      <c r="BF18" s="70">
        <f>Design!BD47+0.3</f>
        <v>0.73</v>
      </c>
      <c r="BG18" s="70">
        <f>Design!BE47+0.3</f>
        <v>0.73</v>
      </c>
      <c r="BH18" s="70">
        <f>Design!BF47+0.3</f>
        <v>0.73</v>
      </c>
      <c r="BI18" s="70">
        <f>Design!BG47+0.3</f>
        <v>0.67999999999999994</v>
      </c>
      <c r="BJ18" s="70">
        <f>Design!BH47+0.3</f>
        <v>0.67999999999999994</v>
      </c>
      <c r="BK18" s="70">
        <f>Design!BI47+0.3</f>
        <v>0.73</v>
      </c>
    </row>
    <row r="19" spans="1:63" s="65" customFormat="1" ht="15" customHeight="1" thickBot="1" x14ac:dyDescent="0.25">
      <c r="B19" s="188"/>
      <c r="C19" s="185"/>
      <c r="D19" s="185"/>
      <c r="E19" s="187"/>
      <c r="F19" s="71" t="s">
        <v>146</v>
      </c>
      <c r="G19" s="72">
        <f>G16*G17</f>
        <v>6.7919062500000003</v>
      </c>
      <c r="H19" s="72">
        <f t="shared" ref="H19:BK19" si="11">H16*H17</f>
        <v>5.4772200000000018</v>
      </c>
      <c r="I19" s="72">
        <f t="shared" si="11"/>
        <v>5.4772200000000018</v>
      </c>
      <c r="J19" s="72">
        <f t="shared" si="11"/>
        <v>5.4772200000000018</v>
      </c>
      <c r="K19" s="72">
        <f t="shared" si="11"/>
        <v>5.4772200000000018</v>
      </c>
      <c r="L19" s="72">
        <f t="shared" si="11"/>
        <v>7.5058200000000017</v>
      </c>
      <c r="M19" s="72">
        <f t="shared" si="11"/>
        <v>5.4772200000000018</v>
      </c>
      <c r="N19" s="72">
        <f t="shared" si="11"/>
        <v>5.4772200000000018</v>
      </c>
      <c r="O19" s="72">
        <f t="shared" si="11"/>
        <v>5.4772200000000018</v>
      </c>
      <c r="P19" s="72">
        <f t="shared" si="11"/>
        <v>5.4772200000000018</v>
      </c>
      <c r="Q19" s="72">
        <f t="shared" si="11"/>
        <v>5.4772200000000018</v>
      </c>
      <c r="R19" s="72">
        <f t="shared" si="11"/>
        <v>5.4772200000000018</v>
      </c>
      <c r="S19" s="72">
        <f t="shared" si="11"/>
        <v>5.4772200000000018</v>
      </c>
      <c r="T19" s="72">
        <f t="shared" si="11"/>
        <v>5.4772200000000018</v>
      </c>
      <c r="U19" s="72">
        <f t="shared" si="11"/>
        <v>5.4772200000000018</v>
      </c>
      <c r="V19" s="72">
        <f t="shared" si="11"/>
        <v>5.4772200000000018</v>
      </c>
      <c r="W19" s="72">
        <f t="shared" si="11"/>
        <v>5.4772200000000018</v>
      </c>
      <c r="X19" s="72">
        <f t="shared" si="11"/>
        <v>5.4772200000000018</v>
      </c>
      <c r="Y19" s="72">
        <f t="shared" si="11"/>
        <v>5.4772200000000018</v>
      </c>
      <c r="Z19" s="72">
        <f t="shared" si="11"/>
        <v>5.4772200000000018</v>
      </c>
      <c r="AA19" s="72">
        <f t="shared" si="11"/>
        <v>5.4772200000000018</v>
      </c>
      <c r="AB19" s="72">
        <f t="shared" si="11"/>
        <v>5.4772200000000018</v>
      </c>
      <c r="AC19" s="72">
        <f t="shared" si="11"/>
        <v>5.4772200000000018</v>
      </c>
      <c r="AD19" s="72">
        <f t="shared" si="11"/>
        <v>5.4772200000000018</v>
      </c>
      <c r="AE19" s="72">
        <f t="shared" si="11"/>
        <v>5.4772200000000018</v>
      </c>
      <c r="AF19" s="72">
        <f t="shared" si="11"/>
        <v>5.4772200000000018</v>
      </c>
      <c r="AG19" s="72">
        <f t="shared" si="11"/>
        <v>5.4772200000000018</v>
      </c>
      <c r="AH19" s="72">
        <f t="shared" si="11"/>
        <v>5.4772200000000018</v>
      </c>
      <c r="AI19" s="72">
        <f t="shared" si="11"/>
        <v>5.4772200000000018</v>
      </c>
      <c r="AJ19" s="72">
        <f t="shared" si="11"/>
        <v>5.4772200000000018</v>
      </c>
      <c r="AK19" s="72">
        <f t="shared" si="11"/>
        <v>5.4772200000000018</v>
      </c>
      <c r="AL19" s="72">
        <f t="shared" si="11"/>
        <v>5.4772200000000018</v>
      </c>
      <c r="AM19" s="72">
        <f t="shared" si="11"/>
        <v>5.4772200000000018</v>
      </c>
      <c r="AN19" s="72">
        <f t="shared" si="11"/>
        <v>5.4772200000000018</v>
      </c>
      <c r="AO19" s="72">
        <f t="shared" si="11"/>
        <v>5.4772200000000018</v>
      </c>
      <c r="AP19" s="72">
        <f t="shared" si="11"/>
        <v>5.4772200000000018</v>
      </c>
      <c r="AQ19" s="72">
        <f t="shared" si="11"/>
        <v>5.4772200000000018</v>
      </c>
      <c r="AR19" s="72">
        <f t="shared" si="11"/>
        <v>5.4772200000000018</v>
      </c>
      <c r="AS19" s="72">
        <f t="shared" si="11"/>
        <v>5.4772200000000018</v>
      </c>
      <c r="AT19" s="72">
        <f t="shared" si="11"/>
        <v>5.4772200000000018</v>
      </c>
      <c r="AU19" s="72">
        <f t="shared" si="11"/>
        <v>5.4772200000000018</v>
      </c>
      <c r="AV19" s="72">
        <f t="shared" si="11"/>
        <v>5.4772200000000018</v>
      </c>
      <c r="AW19" s="72">
        <f t="shared" si="11"/>
        <v>5.4772200000000018</v>
      </c>
      <c r="AX19" s="72">
        <f t="shared" si="11"/>
        <v>5.4772200000000018</v>
      </c>
      <c r="AY19" s="72">
        <f t="shared" si="11"/>
        <v>5.4772200000000018</v>
      </c>
      <c r="AZ19" s="72">
        <f t="shared" si="11"/>
        <v>5.4772200000000018</v>
      </c>
      <c r="BA19" s="72">
        <f t="shared" si="11"/>
        <v>5.4772200000000018</v>
      </c>
      <c r="BB19" s="72">
        <f t="shared" si="11"/>
        <v>5.4772200000000018</v>
      </c>
      <c r="BC19" s="72">
        <f t="shared" si="11"/>
        <v>2.1827000000000001</v>
      </c>
      <c r="BD19" s="72">
        <f t="shared" si="11"/>
        <v>2.1827000000000001</v>
      </c>
      <c r="BE19" s="72">
        <f t="shared" si="11"/>
        <v>2.1827000000000001</v>
      </c>
      <c r="BF19" s="72">
        <f t="shared" si="11"/>
        <v>2.1827000000000001</v>
      </c>
      <c r="BG19" s="72">
        <f t="shared" si="11"/>
        <v>2.1827000000000001</v>
      </c>
      <c r="BH19" s="72">
        <f t="shared" si="11"/>
        <v>2.1827000000000001</v>
      </c>
      <c r="BI19" s="72">
        <f t="shared" si="11"/>
        <v>1.9312</v>
      </c>
      <c r="BJ19" s="72">
        <f t="shared" si="11"/>
        <v>1.9312</v>
      </c>
      <c r="BK19" s="72">
        <f t="shared" si="11"/>
        <v>2.1827000000000001</v>
      </c>
    </row>
    <row r="20" spans="1:63" s="65" customFormat="1" ht="15" customHeight="1" x14ac:dyDescent="0.2">
      <c r="B20" s="188"/>
      <c r="C20" s="75" t="s">
        <v>153</v>
      </c>
      <c r="D20" s="75" t="s">
        <v>62</v>
      </c>
      <c r="E20" s="76">
        <f>SUM(E4:E19)</f>
        <v>915.71782110997992</v>
      </c>
      <c r="F20" s="77" t="s">
        <v>79</v>
      </c>
      <c r="G20" s="78"/>
      <c r="H20" s="11"/>
      <c r="I20" s="78"/>
      <c r="J20" s="11"/>
      <c r="K20" s="78"/>
      <c r="L20" s="11"/>
      <c r="M20" s="78"/>
      <c r="N20" s="11"/>
      <c r="O20" s="78"/>
      <c r="P20" s="79"/>
      <c r="Q20" s="80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81"/>
      <c r="AC20" s="80"/>
      <c r="AD20" s="78"/>
      <c r="AE20" s="78"/>
      <c r="AF20" s="78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</row>
    <row r="21" spans="1:63" s="65" customFormat="1" ht="15" customHeight="1" x14ac:dyDescent="0.2">
      <c r="B21" s="188"/>
      <c r="C21" s="185" t="s">
        <v>151</v>
      </c>
      <c r="D21" s="185" t="s">
        <v>66</v>
      </c>
      <c r="E21" s="190">
        <f>SUM(G21:BK21)</f>
        <v>143.81376101999331</v>
      </c>
      <c r="F21" s="82" t="s">
        <v>158</v>
      </c>
      <c r="G21" s="83">
        <f>(0.3+0.6)/2*(Design!E52+Design!E58)*(1.2+2*Design!E49+Design!E48)+(1.2+2*Design!E49+Design!E48)*Design!E47*0.3-Design!E48*Design!E47*0.3</f>
        <v>2.7393749999999999</v>
      </c>
      <c r="H21" s="84">
        <f>(0.3+0.6)/2*(Design!F52+Design!F58)*(1.2+2*Design!F49+Design!F48)+(1.2+2*Design!F49+Design!F48)*Design!F47*0.3-Design!F48*Design!F47*0.3</f>
        <v>2.5964100000000001</v>
      </c>
      <c r="I21" s="84">
        <f>(0.3+0.6)/2*(Design!G52+Design!G58)*(1.2+2*Design!G49+Design!G48)+(1.2+2*Design!G49+Design!G48)*Design!G47*0.3-Design!G48*Design!G47*0.3</f>
        <v>2.9338514999998653</v>
      </c>
      <c r="J21" s="84">
        <f>(0.3+0.6)/2*(Design!H52+Design!H58)*(1.2+2*Design!H49+Design!H48)+(1.2+2*Design!H49+Design!H48)*Design!H47*0.3-Design!H48*Design!H47*0.3</f>
        <v>2.5971505199996607</v>
      </c>
      <c r="K21" s="84">
        <f>(0.3+0.6)/2*(Design!I52+Design!I58)*(1.2+2*Design!I49+Design!I48)+(1.2+2*Design!I49+Design!I48)*Design!I47*0.3-Design!I48*Design!I47*0.3</f>
        <v>2.9330099999996935</v>
      </c>
      <c r="L21" s="84">
        <f>(0.3+0.6)/2*(Design!J52+Design!J58)*(1.2+2*Design!J49+Design!J48)+(1.2+2*Design!J49+Design!J48)*Design!J47*0.3-Design!J48*Design!J47*0.3</f>
        <v>2.5964100000000001</v>
      </c>
      <c r="M21" s="84">
        <f>(0.3+0.6)/2*(Design!K52+Design!K58)*(1.2+2*Design!K49+Design!K48)+(1.2+2*Design!K49+Design!K48)*Design!K47*0.3-Design!K48*Design!K47*0.3</f>
        <v>2.5964100000000001</v>
      </c>
      <c r="N21" s="84">
        <f>(0.3+0.6)/2*(Design!L52+Design!L58)*(1.2+2*Design!L49+Design!L48)+(1.2+2*Design!L49+Design!L48)*Design!L47*0.3-Design!L48*Design!L47*0.3</f>
        <v>2.5964100000000001</v>
      </c>
      <c r="O21" s="84">
        <f>(0.3+0.6)/2*(Design!M52+Design!M58)*(1.2+2*Design!M49+Design!M48)+(1.2+2*Design!M49+Design!M48)*Design!M47*0.3-Design!M48*Design!M47*0.3</f>
        <v>2.5964100000000001</v>
      </c>
      <c r="P21" s="84">
        <f>(0.3+0.6)/2*(Design!N52+Design!N58)*(1.2+2*Design!N49+Design!N48)+(1.2+2*Design!N49+Design!N48)*Design!N47*0.3-Design!N48*Design!N47*0.3</f>
        <v>2.5964100000000001</v>
      </c>
      <c r="Q21" s="84">
        <f>(0.3+0.6)/2*(Design!O52+Design!O58)*(1.2+2*Design!O49+Design!O48)+(1.2+2*Design!O49+Design!O48)*Design!O47*0.3-Design!O48*Design!O47*0.3</f>
        <v>2.5964100000000001</v>
      </c>
      <c r="R21" s="84">
        <f>(0.3+0.6)/2*(Design!P52+Design!P58)*(1.2+2*Design!P49+Design!P48)+(1.2+2*Design!P49+Design!P48)*Design!P47*0.3-Design!P48*Design!P47*0.3</f>
        <v>2.9330099999996935</v>
      </c>
      <c r="S21" s="84">
        <f>(0.3+0.6)/2*(Design!Q52+Design!Q58)*(1.2+2*Design!Q49+Design!Q48)+(1.2+2*Design!Q49+Design!Q48)*Design!Q47*0.3-Design!Q48*Design!Q47*0.3</f>
        <v>2.5964100000000001</v>
      </c>
      <c r="T21" s="84">
        <f>(0.3+0.6)/2*(Design!R52+Design!R58)*(1.2+2*Design!R49+Design!R48)+(1.2+2*Design!R49+Design!R48)*Design!R47*0.3-Design!R48*Design!R47*0.3</f>
        <v>2.5964100000000001</v>
      </c>
      <c r="U21" s="84">
        <f>(0.3+0.6)/2*(Design!S52+Design!S58)*(1.2+2*Design!S49+Design!S48)+(1.2+2*Design!S49+Design!S48)*Design!S47*0.3-Design!S48*Design!S47*0.3</f>
        <v>2.9330099999996935</v>
      </c>
      <c r="V21" s="84">
        <f>(0.3+0.6)/2*(Design!T52+Design!T58)*(1.2+2*Design!T49+Design!T48)+(1.2+2*Design!T49+Design!T48)*Design!T47*0.3-Design!T48*Design!T47*0.3</f>
        <v>2.5964100000000001</v>
      </c>
      <c r="W21" s="84">
        <f>(0.3+0.6)/2*(Design!U52+Design!U58)*(1.2+2*Design!U49+Design!U48)+(1.2+2*Design!U49+Design!U48)*Design!U47*0.3-Design!U48*Design!U47*0.3</f>
        <v>2.5964100000000001</v>
      </c>
      <c r="X21" s="84">
        <f>(0.3+0.6)/2*(Design!V52+Design!V58)*(1.2+2*Design!V49+Design!V48)+(1.2+2*Design!V49+Design!V48)*Design!V47*0.3-Design!V48*Design!V47*0.3</f>
        <v>2.9330099999996935</v>
      </c>
      <c r="Y21" s="84">
        <f>(0.3+0.6)/2*(Design!W52+Design!W58)*(1.2+2*Design!W49+Design!W48)+(1.2+2*Design!W49+Design!W48)*Design!W47*0.3-Design!W48*Design!W47*0.3</f>
        <v>2.9330099999996935</v>
      </c>
      <c r="Z21" s="84">
        <f>(0.3+0.6)/2*(Design!X52+Design!X58)*(1.2+2*Design!X49+Design!X48)+(1.2+2*Design!X49+Design!X48)*Design!X47*0.3-Design!X48*Design!X47*0.3</f>
        <v>2.5964100000000001</v>
      </c>
      <c r="AA21" s="84">
        <f>(0.3+0.6)/2*(Design!Y52+Design!Y58)*(1.2+2*Design!Y49+Design!Y48)+(1.2+2*Design!Y49+Design!Y48)*Design!Y47*0.3-Design!Y48*Design!Y47*0.3</f>
        <v>2.5964100000000001</v>
      </c>
      <c r="AB21" s="84">
        <f>(0.3+0.6)/2*(Design!Z52+Design!Z58)*(1.2+2*Design!Z49+Design!Z48)+(1.2+2*Design!Z49+Design!Z48)*Design!Z47*0.3-Design!Z48*Design!Z47*0.3</f>
        <v>2.9330099999996935</v>
      </c>
      <c r="AC21" s="84">
        <f>(0.3+0.6)/2*(Design!AA52+Design!AA58)*(1.2+2*Design!AA49+Design!AA48)+(1.2+2*Design!AA49+Design!AA48)*Design!AA47*0.3-Design!AA48*Design!AA47*0.3</f>
        <v>2.9330099999996935</v>
      </c>
      <c r="AD21" s="84">
        <f>(0.3+0.6)/2*(Design!AB52+Design!AB58)*(1.2+2*Design!AB49+Design!AB48)+(1.2+2*Design!AB49+Design!AB48)*Design!AB47*0.3-Design!AB48*Design!AB47*0.3</f>
        <v>2.9330099999996935</v>
      </c>
      <c r="AE21" s="84">
        <f>(0.3+0.6)/2*(Design!AC52+Design!AC58)*(1.2+2*Design!AC49+Design!AC48)+(1.2+2*Design!AC49+Design!AC48)*Design!AC47*0.3-Design!AC48*Design!AC47*0.3</f>
        <v>2.9330099999996935</v>
      </c>
      <c r="AF21" s="84">
        <f>(0.3+0.6)/2*(Design!AD52+Design!AD58)*(1.2+2*Design!AD49+Design!AD48)+(1.2+2*Design!AD49+Design!AD48)*Design!AD47*0.3-Design!AD48*Design!AD47*0.3</f>
        <v>0.93024000000036733</v>
      </c>
      <c r="AG21" s="84">
        <f>(0.3+0.6)/2*(Design!AE52+Design!AE58)*(1.2+2*Design!AE49+Design!AE48)+(1.2+2*Design!AE49+Design!AE48)*Design!AE47*0.3-Design!AE48*Design!AE47*0.3</f>
        <v>0.92687399999968167</v>
      </c>
      <c r="AH21" s="84">
        <f>(0.3+0.6)/2*(Design!AF52+Design!AF58)*(1.2+2*Design!AF49+Design!AF48)+(1.2+2*Design!AF49+Design!AF48)*Design!AF47*0.3-Design!AF48*Design!AF47*0.3</f>
        <v>2.9330099999996935</v>
      </c>
      <c r="AI21" s="84">
        <f>(0.3+0.6)/2*(Design!AG52+Design!AG58)*(1.2+2*Design!AG49+Design!AG48)+(1.2+2*Design!AG49+Design!AG48)*Design!AG47*0.3-Design!AG48*Design!AG47*0.3</f>
        <v>2.9330099999996935</v>
      </c>
      <c r="AJ21" s="84">
        <f>(0.3+0.6)/2*(Design!AH52+Design!AH58)*(1.2+2*Design!AH49+Design!AH48)+(1.2+2*Design!AH49+Design!AH48)*Design!AH47*0.3-Design!AH48*Design!AH47*0.3</f>
        <v>2.5964100000000001</v>
      </c>
      <c r="AK21" s="84">
        <f>(0.3+0.6)/2*(Design!AI52+Design!AI58)*(1.2+2*Design!AI49+Design!AI48)+(1.2+2*Design!AI49+Design!AI48)*Design!AI47*0.3-Design!AI48*Design!AI47*0.3</f>
        <v>2.9330099999996935</v>
      </c>
      <c r="AL21" s="84">
        <f>(0.3+0.6)/2*(Design!AJ52+Design!AJ58)*(1.2+2*Design!AJ49+Design!AJ48)+(1.2+2*Design!AJ49+Design!AJ48)*Design!AJ47*0.3-Design!AJ48*Design!AJ47*0.3</f>
        <v>2.5964100000000001</v>
      </c>
      <c r="AM21" s="84">
        <f>(0.3+0.6)/2*(Design!AK52+Design!AK58)*(1.2+2*Design!AK49+Design!AK48)+(1.2+2*Design!AK49+Design!AK48)*Design!AK47*0.3-Design!AK48*Design!AK47*0.3</f>
        <v>2.5964100000000001</v>
      </c>
      <c r="AN21" s="84">
        <f>(0.3+0.6)/2*(Design!AL52+Design!AL58)*(1.2+2*Design!AL49+Design!AL48)+(1.2+2*Design!AL49+Design!AL48)*Design!AL47*0.3-Design!AL48*Design!AL47*0.3</f>
        <v>2.5964100000000001</v>
      </c>
      <c r="AO21" s="84">
        <f>(0.3+0.6)/2*(Design!AM52+Design!AM58)*(1.2+2*Design!AM49+Design!AM48)+(1.2+2*Design!AM49+Design!AM48)*Design!AM47*0.3-Design!AM48*Design!AM47*0.3</f>
        <v>2.9330099999996935</v>
      </c>
      <c r="AP21" s="84">
        <f>(0.3+0.6)/2*(Design!AN52+Design!AN58)*(1.2+2*Design!AN49+Design!AN48)+(1.2+2*Design!AN49+Design!AN48)*Design!AN47*0.3-Design!AN48*Design!AN47*0.3</f>
        <v>2.9330099999996935</v>
      </c>
      <c r="AQ21" s="84">
        <f>(0.3+0.6)/2*(Design!AO52+Design!AO58)*(1.2+2*Design!AO49+Design!AO48)+(1.2+2*Design!AO49+Design!AO48)*Design!AO47*0.3-Design!AO48*Design!AO47*0.3</f>
        <v>2.5964100000000001</v>
      </c>
      <c r="AR21" s="84">
        <f>(0.3+0.6)/2*(Design!AP52+Design!AP58)*(1.2+2*Design!AP49+Design!AP48)+(1.2+2*Design!AP49+Design!AP48)*Design!AP47*0.3-Design!AP48*Design!AP47*0.3</f>
        <v>2.5964100000000001</v>
      </c>
      <c r="AS21" s="84">
        <f>(0.3+0.6)/2*(Design!AQ52+Design!AQ58)*(1.2+2*Design!AQ49+Design!AQ48)+(1.2+2*Design!AQ49+Design!AQ48)*Design!AQ47*0.3-Design!AQ48*Design!AQ47*0.3</f>
        <v>2.5964100000000001</v>
      </c>
      <c r="AT21" s="84">
        <f>(0.3+0.6)/2*(Design!AR52+Design!AR58)*(1.2+2*Design!AR49+Design!AR48)+(1.2+2*Design!AR49+Design!AR48)*Design!AR47*0.3-Design!AR48*Design!AR47*0.3</f>
        <v>2.5964100000000001</v>
      </c>
      <c r="AU21" s="84">
        <f>(0.3+0.6)/2*(Design!AS52+Design!AS58)*(1.2+2*Design!AS49+Design!AS48)+(1.2+2*Design!AS49+Design!AS48)*Design!AS47*0.3-Design!AS48*Design!AS47*0.3</f>
        <v>2.5964100000000001</v>
      </c>
      <c r="AV21" s="84">
        <f>(0.3+0.6)/2*(Design!AT52+Design!AT58)*(1.2+2*Design!AT49+Design!AT48)+(1.2+2*Design!AT49+Design!AT48)*Design!AT47*0.3-Design!AT48*Design!AT47*0.3</f>
        <v>2.5964100000000001</v>
      </c>
      <c r="AW21" s="84">
        <f>(0.3+0.6)/2*(Design!AU52+Design!AU58)*(1.2+2*Design!AU49+Design!AU48)+(1.2+2*Design!AU49+Design!AU48)*Design!AU47*0.3-Design!AU48*Design!AU47*0.3</f>
        <v>2.5964100000000001</v>
      </c>
      <c r="AX21" s="84">
        <f>(0.3+0.6)/2*(Design!AV52+Design!AV58)*(1.2+2*Design!AV49+Design!AV48)+(1.2+2*Design!AV49+Design!AV48)*Design!AV47*0.3-Design!AV48*Design!AV47*0.3</f>
        <v>2.5964100000000001</v>
      </c>
      <c r="AY21" s="84">
        <f>(0.3+0.6)/2*(Design!AW52+Design!AW58)*(1.2+2*Design!AW49+Design!AW48)+(1.2+2*Design!AW49+Design!AW48)*Design!AW47*0.3-Design!AW48*Design!AW47*0.3</f>
        <v>2.5964100000000001</v>
      </c>
      <c r="AZ21" s="84">
        <f>(0.3+0.6)/2*(Design!AX52+Design!AX58)*(1.2+2*Design!AX49+Design!AX48)+(1.2+2*Design!AX49+Design!AX48)*Design!AX47*0.3-Design!AX48*Design!AX47*0.3</f>
        <v>2.9330099999996935</v>
      </c>
      <c r="BA21" s="84">
        <f>(0.3+0.6)/2*(Design!AY52+Design!AY58)*(1.2+2*Design!AY49+Design!AY48)+(1.2+2*Design!AY49+Design!AY48)*Design!AY47*0.3-Design!AY48*Design!AY47*0.3</f>
        <v>2.9330099999996935</v>
      </c>
      <c r="BB21" s="84">
        <f>(0.3+0.6)/2*(Design!AZ52+Design!AZ58)*(1.2+2*Design!AZ49+Design!AZ48)+(1.2+2*Design!AZ49+Design!AZ48)*Design!AZ47*0.3-Design!AZ48*Design!AZ47*0.3</f>
        <v>2.9330099999996935</v>
      </c>
      <c r="BC21" s="84">
        <f>(0.3+0.6)/2*(Design!BA52+Design!BA58)*(1.2+2*Design!BA49+Design!BA48)+(1.2+2*Design!BA49+Design!BA48)*Design!BA47*0.3-Design!BA48*Design!BA47*0.3</f>
        <v>1.7022600000000001</v>
      </c>
      <c r="BD21" s="84">
        <f>(0.3+0.6)/2*(Design!BB52+Design!BB58)*(1.2+2*Design!BB49+Design!BB48)+(1.2+2*Design!BB49+Design!BB48)*Design!BB47*0.3-Design!BB48*Design!BB47*0.3</f>
        <v>1.9533599999997717</v>
      </c>
      <c r="BE21" s="84">
        <f>(0.3+0.6)/2*(Design!BC52+Design!BC58)*(1.2+2*Design!BC49+Design!BC48)+(1.2+2*Design!BC49+Design!BC48)*Design!BC47*0.3-Design!BC48*Design!BC47*0.3</f>
        <v>1.7022600000000001</v>
      </c>
      <c r="BF21" s="84">
        <f>(0.3+0.6)/2*(Design!BD52+Design!BD58)*(1.2+2*Design!BD49+Design!BD48)+(1.2+2*Design!BD49+Design!BD48)*Design!BD47*0.3-Design!BD48*Design!BD47*0.3</f>
        <v>1.9533599999997717</v>
      </c>
      <c r="BG21" s="84">
        <f>(0.3+0.6)/2*(Design!BE52+Design!BE58)*(1.2+2*Design!BE49+Design!BE48)+(1.2+2*Design!BE49+Design!BE48)*Design!BE47*0.3-Design!BE48*Design!BE47*0.3</f>
        <v>1.9533599999997717</v>
      </c>
      <c r="BH21" s="84">
        <f>(0.3+0.6)/2*(Design!BF52+Design!BF58)*(1.2+2*Design!BF49+Design!BF48)+(1.2+2*Design!BF49+Design!BF48)*Design!BF47*0.3-Design!BF48*Design!BF47*0.3</f>
        <v>1.9533599999997717</v>
      </c>
      <c r="BI21" s="84">
        <f>(0.3+0.6)/2*(Design!BG52+Design!BG58)*(1.2+2*Design!BG49+Design!BG48)+(1.2+2*Design!BG49+Design!BG48)*Design!BG47*0.3-Design!BG48*Design!BG47*0.3</f>
        <v>1.5735599999999996</v>
      </c>
      <c r="BJ21" s="84">
        <f>(0.3+0.6)/2*(Design!BH52+Design!BH58)*(1.2+2*Design!BH49+Design!BH48)+(1.2+2*Design!BH49+Design!BH48)*Design!BH47*0.3-Design!BH48*Design!BH47*0.3</f>
        <v>1.5735599999999996</v>
      </c>
      <c r="BK21" s="84">
        <f>(0.3+0.6)/2*(Design!BI52+Design!BI58)*(1.2+2*Design!BI49+Design!BI48)+(1.2+2*Design!BI49+Design!BI48)*Design!BI47*0.3-Design!BI48*Design!BI47*0.3</f>
        <v>1.9533599999997717</v>
      </c>
    </row>
    <row r="22" spans="1:63" s="65" customFormat="1" ht="15" customHeight="1" x14ac:dyDescent="0.2">
      <c r="B22" s="188"/>
      <c r="C22" s="185"/>
      <c r="D22" s="185"/>
      <c r="E22" s="190"/>
      <c r="F22" s="82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32"/>
      <c r="BD22" s="32"/>
      <c r="BE22" s="32"/>
      <c r="BF22" s="32"/>
      <c r="BG22" s="32"/>
      <c r="BH22" s="32"/>
      <c r="BI22" s="32"/>
      <c r="BJ22" s="32"/>
      <c r="BK22" s="32"/>
    </row>
    <row r="23" spans="1:63" s="65" customFormat="1" ht="15" customHeight="1" x14ac:dyDescent="0.2">
      <c r="B23" s="188"/>
      <c r="C23" s="185" t="s">
        <v>159</v>
      </c>
      <c r="D23" s="185" t="s">
        <v>66</v>
      </c>
      <c r="E23" s="190">
        <f t="shared" ref="E23" si="12">SUM(G23:BK23)</f>
        <v>34.58117249999998</v>
      </c>
      <c r="F23" s="82" t="s">
        <v>158</v>
      </c>
      <c r="G23" s="83">
        <f>(1.2+2*Design!E49+Design!E48)*Design!E47*0.3-0.3*Design!E48*Design!E47</f>
        <v>0.73406249999999984</v>
      </c>
      <c r="H23" s="84">
        <f>(1.2+2*Design!F49+Design!F48)*Design!F47*0.3-0.3*Design!F48*Design!F47</f>
        <v>0.66095999999999999</v>
      </c>
      <c r="I23" s="84">
        <f>(1.2+2*Design!G49+Design!G48)*Design!G47*0.3-0.3*Design!G48*Design!G47</f>
        <v>0.66095999999999999</v>
      </c>
      <c r="J23" s="84">
        <f>(1.2+2*Design!H49+Design!H48)*Design!H47*0.3-0.3*Design!H48*Design!H47</f>
        <v>0.66095999999999999</v>
      </c>
      <c r="K23" s="84">
        <f>(1.2+2*Design!I49+Design!I48)*Design!I47*0.3-0.3*Design!I48*Design!I47</f>
        <v>0.66095999999999999</v>
      </c>
      <c r="L23" s="84">
        <f>(1.2+2*Design!J49+Design!J48)*Design!J47*0.3-0.3*Design!J48*Design!J47</f>
        <v>0.66095999999999999</v>
      </c>
      <c r="M23" s="84">
        <f>(1.2+2*Design!K49+Design!K48)*Design!K47*0.3-0.3*Design!K48*Design!K47</f>
        <v>0.66095999999999999</v>
      </c>
      <c r="N23" s="84">
        <f>(1.2+2*Design!L49+Design!L48)*Design!L47*0.3-0.3*Design!L48*Design!L47</f>
        <v>0.66095999999999999</v>
      </c>
      <c r="O23" s="84">
        <f>(1.2+2*Design!M49+Design!M48)*Design!M47*0.3-0.3*Design!M48*Design!M47</f>
        <v>0.66095999999999999</v>
      </c>
      <c r="P23" s="84">
        <f>(1.2+2*Design!N49+Design!N48)*Design!N47*0.3-0.3*Design!N48*Design!N47</f>
        <v>0.66095999999999999</v>
      </c>
      <c r="Q23" s="84">
        <f>(1.2+2*Design!O49+Design!O48)*Design!O47*0.3-0.3*Design!O48*Design!O47</f>
        <v>0.66095999999999999</v>
      </c>
      <c r="R23" s="84">
        <f>(1.2+2*Design!P49+Design!P48)*Design!P47*0.3-0.3*Design!P48*Design!P47</f>
        <v>0.66095999999999999</v>
      </c>
      <c r="S23" s="84">
        <f>(1.2+2*Design!Q49+Design!Q48)*Design!Q47*0.3-0.3*Design!Q48*Design!Q47</f>
        <v>0.66095999999999999</v>
      </c>
      <c r="T23" s="84">
        <f>(1.2+2*Design!R49+Design!R48)*Design!R47*0.3-0.3*Design!R48*Design!R47</f>
        <v>0.66095999999999999</v>
      </c>
      <c r="U23" s="84">
        <f>(1.2+2*Design!S49+Design!S48)*Design!S47*0.3-0.3*Design!S48*Design!S47</f>
        <v>0.66095999999999999</v>
      </c>
      <c r="V23" s="84">
        <f>(1.2+2*Design!T49+Design!T48)*Design!T47*0.3-0.3*Design!T48*Design!T47</f>
        <v>0.66095999999999999</v>
      </c>
      <c r="W23" s="84">
        <f>(1.2+2*Design!U49+Design!U48)*Design!U47*0.3-0.3*Design!U48*Design!U47</f>
        <v>0.66095999999999999</v>
      </c>
      <c r="X23" s="84">
        <f>(1.2+2*Design!V49+Design!V48)*Design!V47*0.3-0.3*Design!V48*Design!V47</f>
        <v>0.66095999999999999</v>
      </c>
      <c r="Y23" s="84">
        <f>(1.2+2*Design!W49+Design!W48)*Design!W47*0.3-0.3*Design!W48*Design!W47</f>
        <v>0.66095999999999999</v>
      </c>
      <c r="Z23" s="84">
        <f>(1.2+2*Design!X49+Design!X48)*Design!X47*0.3-0.3*Design!X48*Design!X47</f>
        <v>0.66095999999999999</v>
      </c>
      <c r="AA23" s="84">
        <f>(1.2+2*Design!Y49+Design!Y48)*Design!Y47*0.3-0.3*Design!Y48*Design!Y47</f>
        <v>0.66095999999999999</v>
      </c>
      <c r="AB23" s="84">
        <f>(1.2+2*Design!Z49+Design!Z48)*Design!Z47*0.3-0.3*Design!Z48*Design!Z47</f>
        <v>0.66095999999999999</v>
      </c>
      <c r="AC23" s="84">
        <f>(1.2+2*Design!AA49+Design!AA48)*Design!AA47*0.3-0.3*Design!AA48*Design!AA47</f>
        <v>0.66095999999999999</v>
      </c>
      <c r="AD23" s="84">
        <f>(1.2+2*Design!AB49+Design!AB48)*Design!AB47*0.3-0.3*Design!AB48*Design!AB47</f>
        <v>0.66095999999999999</v>
      </c>
      <c r="AE23" s="84">
        <f>(1.2+2*Design!AC49+Design!AC48)*Design!AC47*0.3-0.3*Design!AC48*Design!AC47</f>
        <v>0.66095999999999999</v>
      </c>
      <c r="AF23" s="84">
        <f>(1.2+2*Design!AD49+Design!AD48)*Design!AD47*0.3-0.3*Design!AD48*Design!AD47</f>
        <v>0.66095999999999999</v>
      </c>
      <c r="AG23" s="84">
        <f>(1.2+2*Design!AE49+Design!AE48)*Design!AE47*0.3-0.3*Design!AE48*Design!AE47</f>
        <v>0.66095999999999999</v>
      </c>
      <c r="AH23" s="84">
        <f>(1.2+2*Design!AF49+Design!AF48)*Design!AF47*0.3-0.3*Design!AF48*Design!AF47</f>
        <v>0.66095999999999999</v>
      </c>
      <c r="AI23" s="84">
        <f>(1.2+2*Design!AG49+Design!AG48)*Design!AG47*0.3-0.3*Design!AG48*Design!AG47</f>
        <v>0.66095999999999999</v>
      </c>
      <c r="AJ23" s="84">
        <f>(1.2+2*Design!AH49+Design!AH48)*Design!AH47*0.3-0.3*Design!AH48*Design!AH47</f>
        <v>0.66095999999999999</v>
      </c>
      <c r="AK23" s="84">
        <f>(1.2+2*Design!AI49+Design!AI48)*Design!AI47*0.3-0.3*Design!AI48*Design!AI47</f>
        <v>0.66095999999999999</v>
      </c>
      <c r="AL23" s="84">
        <f>(1.2+2*Design!AJ49+Design!AJ48)*Design!AJ47*0.3-0.3*Design!AJ48*Design!AJ47</f>
        <v>0.66095999999999999</v>
      </c>
      <c r="AM23" s="84">
        <f>(1.2+2*Design!AK49+Design!AK48)*Design!AK47*0.3-0.3*Design!AK48*Design!AK47</f>
        <v>0.66095999999999999</v>
      </c>
      <c r="AN23" s="84">
        <f>(1.2+2*Design!AL49+Design!AL48)*Design!AL47*0.3-0.3*Design!AL48*Design!AL47</f>
        <v>0.66095999999999999</v>
      </c>
      <c r="AO23" s="84">
        <f>(1.2+2*Design!AM49+Design!AM48)*Design!AM47*0.3-0.3*Design!AM48*Design!AM47</f>
        <v>0.66095999999999999</v>
      </c>
      <c r="AP23" s="84">
        <f>(1.2+2*Design!AN49+Design!AN48)*Design!AN47*0.3-0.3*Design!AN48*Design!AN47</f>
        <v>0.66095999999999999</v>
      </c>
      <c r="AQ23" s="84">
        <f>(1.2+2*Design!AO49+Design!AO48)*Design!AO47*0.3-0.3*Design!AO48*Design!AO47</f>
        <v>0.66095999999999999</v>
      </c>
      <c r="AR23" s="84">
        <f>(1.2+2*Design!AP49+Design!AP48)*Design!AP47*0.3-0.3*Design!AP48*Design!AP47</f>
        <v>0.66095999999999999</v>
      </c>
      <c r="AS23" s="84">
        <f>(1.2+2*Design!AQ49+Design!AQ48)*Design!AQ47*0.3-0.3*Design!AQ48*Design!AQ47</f>
        <v>0.66095999999999999</v>
      </c>
      <c r="AT23" s="84">
        <f>(1.2+2*Design!AR49+Design!AR48)*Design!AR47*0.3-0.3*Design!AR48*Design!AR47</f>
        <v>0.66095999999999999</v>
      </c>
      <c r="AU23" s="84">
        <f>(1.2+2*Design!AS49+Design!AS48)*Design!AS47*0.3-0.3*Design!AS48*Design!AS47</f>
        <v>0.66095999999999999</v>
      </c>
      <c r="AV23" s="84">
        <f>(1.2+2*Design!AT49+Design!AT48)*Design!AT47*0.3-0.3*Design!AT48*Design!AT47</f>
        <v>0.66095999999999999</v>
      </c>
      <c r="AW23" s="84">
        <f>(1.2+2*Design!AU49+Design!AU48)*Design!AU47*0.3-0.3*Design!AU48*Design!AU47</f>
        <v>0.66095999999999999</v>
      </c>
      <c r="AX23" s="84">
        <f>(1.2+2*Design!AV49+Design!AV48)*Design!AV47*0.3-0.3*Design!AV48*Design!AV47</f>
        <v>0.66095999999999999</v>
      </c>
      <c r="AY23" s="84">
        <f>(1.2+2*Design!AW49+Design!AW48)*Design!AW47*0.3-0.3*Design!AW48*Design!AW47</f>
        <v>0.66095999999999999</v>
      </c>
      <c r="AZ23" s="84">
        <f>(1.2+2*Design!AX49+Design!AX48)*Design!AX47*0.3-0.3*Design!AX48*Design!AX47</f>
        <v>0.66095999999999999</v>
      </c>
      <c r="BA23" s="84">
        <f>(1.2+2*Design!AY49+Design!AY48)*Design!AY47*0.3-0.3*Design!AY48*Design!AY47</f>
        <v>0.66095999999999999</v>
      </c>
      <c r="BB23" s="84">
        <f>(1.2+2*Design!AZ49+Design!AZ48)*Design!AZ47*0.3-0.3*Design!AZ48*Design!AZ47</f>
        <v>0.66095999999999999</v>
      </c>
      <c r="BC23" s="84">
        <f>(1.2+2*Design!BA49+Design!BA48)*Design!BA47*0.3-0.3*Design!BA48*Design!BA47</f>
        <v>0.32121</v>
      </c>
      <c r="BD23" s="84">
        <f>(1.2+2*Design!BB49+Design!BB48)*Design!BB47*0.3-0.3*Design!BB48*Design!BB47</f>
        <v>0.32121</v>
      </c>
      <c r="BE23" s="84">
        <f>(1.2+2*Design!BC49+Design!BC48)*Design!BC47*0.3-0.3*Design!BC48*Design!BC47</f>
        <v>0.32121</v>
      </c>
      <c r="BF23" s="84">
        <f>(1.2+2*Design!BD49+Design!BD48)*Design!BD47*0.3-0.3*Design!BD48*Design!BD47</f>
        <v>0.32121</v>
      </c>
      <c r="BG23" s="84">
        <f>(1.2+2*Design!BE49+Design!BE48)*Design!BE47*0.3-0.3*Design!BE48*Design!BE47</f>
        <v>0.32121</v>
      </c>
      <c r="BH23" s="84">
        <f>(1.2+2*Design!BF49+Design!BF48)*Design!BF47*0.3-0.3*Design!BF48*Design!BF47</f>
        <v>0.32121</v>
      </c>
      <c r="BI23" s="84">
        <f>(1.2+2*Design!BG49+Design!BG48)*Design!BG47*0.3-0.3*Design!BG48*Design!BG47</f>
        <v>0.26675999999999994</v>
      </c>
      <c r="BJ23" s="84">
        <f>(1.2+2*Design!BH49+Design!BH48)*Design!BH47*0.3-0.3*Design!BH48*Design!BH47</f>
        <v>0.26675999999999994</v>
      </c>
      <c r="BK23" s="84">
        <f>(1.2+2*Design!BI49+Design!BI48)*Design!BI47*0.3-0.3*Design!BI48*Design!BI47</f>
        <v>0.32121</v>
      </c>
    </row>
    <row r="24" spans="1:63" s="65" customFormat="1" ht="15" customHeight="1" x14ac:dyDescent="0.2">
      <c r="B24" s="188"/>
      <c r="C24" s="185"/>
      <c r="D24" s="185"/>
      <c r="E24" s="190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32"/>
      <c r="BD24" s="32"/>
      <c r="BE24" s="32"/>
      <c r="BF24" s="32"/>
      <c r="BG24" s="32"/>
      <c r="BH24" s="32"/>
      <c r="BI24" s="32"/>
      <c r="BJ24" s="32"/>
      <c r="BK24" s="32"/>
    </row>
    <row r="25" spans="1:63" s="65" customFormat="1" ht="15" customHeight="1" x14ac:dyDescent="0.2">
      <c r="B25" s="188"/>
      <c r="C25" s="185" t="s">
        <v>147</v>
      </c>
      <c r="D25" s="185" t="s">
        <v>66</v>
      </c>
      <c r="E25" s="190">
        <f t="shared" ref="E25:E28" si="13">SUM(G25:BK25)</f>
        <v>73.427372999998212</v>
      </c>
      <c r="F25" s="82" t="s">
        <v>158</v>
      </c>
      <c r="G25" s="85">
        <f>((Design!E52+Design!E58)+(Design!E47+Design!E58))/2*Design!E51*0.3*2+Design!E51*Design!E50*0.3</f>
        <v>1.3612499999999998</v>
      </c>
      <c r="H25" s="86">
        <f>((Design!F52+Design!F58)+(Design!F47+Design!F58))/2*Design!F51*0.3*2+Design!F51*Design!F50*0.3</f>
        <v>1.3409999999999997</v>
      </c>
      <c r="I25" s="86">
        <f>((Design!G52+Design!G58)+(Design!G47+Design!G58))/2*Design!G51*0.3*2+Design!G51*Design!G50*0.3</f>
        <v>1.4312249999999638</v>
      </c>
      <c r="J25" s="86">
        <f>((Design!H52+Design!H58)+(Design!H47+Design!H58))/2*Design!H51*0.3*2+Design!H51*Design!H50*0.3</f>
        <v>1.3411979999999093</v>
      </c>
      <c r="K25" s="86">
        <f>((Design!I52+Design!I58)+(Design!I47+Design!I58))/2*Design!I51*0.3*2+Design!I51*Design!I50*0.3</f>
        <v>1.4309999999999179</v>
      </c>
      <c r="L25" s="86">
        <f>((Design!J52+Design!J58)+(Design!J47+Design!J58))/2*Design!J51*0.3*2+Design!J51*Design!J50*0.3</f>
        <v>1.3409999999999997</v>
      </c>
      <c r="M25" s="86">
        <f>((Design!K52+Design!K58)+(Design!K47+Design!K58))/2*Design!K51*0.3*2+Design!K51*Design!K50*0.3</f>
        <v>1.3409999999999997</v>
      </c>
      <c r="N25" s="86">
        <f>((Design!L52+Design!L58)+(Design!L47+Design!L58))/2*Design!L51*0.3*2+Design!L51*Design!L50*0.3</f>
        <v>1.3409999999999997</v>
      </c>
      <c r="O25" s="86">
        <f>((Design!M52+Design!M58)+(Design!M47+Design!M58))/2*Design!M51*0.3*2+Design!M51*Design!M50*0.3</f>
        <v>1.3409999999999997</v>
      </c>
      <c r="P25" s="86">
        <f>((Design!N52+Design!N58)+(Design!N47+Design!N58))/2*Design!N51*0.3*2+Design!N51*Design!N50*0.3</f>
        <v>1.3409999999999997</v>
      </c>
      <c r="Q25" s="86">
        <f>((Design!O52+Design!O58)+(Design!O47+Design!O58))/2*Design!O51*0.3*2+Design!O51*Design!O50*0.3</f>
        <v>1.3409999999999997</v>
      </c>
      <c r="R25" s="86">
        <f>((Design!P52+Design!P58)+(Design!P47+Design!P58))/2*Design!P51*0.3*2+Design!P51*Design!P50*0.3</f>
        <v>1.4309999999999179</v>
      </c>
      <c r="S25" s="86">
        <f>((Design!Q52+Design!Q58)+(Design!Q47+Design!Q58))/2*Design!Q51*0.3*2+Design!Q51*Design!Q50*0.3</f>
        <v>1.3409999999999997</v>
      </c>
      <c r="T25" s="86">
        <f>((Design!R52+Design!R58)+(Design!R47+Design!R58))/2*Design!R51*0.3*2+Design!R51*Design!R50*0.3</f>
        <v>1.3409999999999997</v>
      </c>
      <c r="U25" s="86">
        <f>((Design!S52+Design!S58)+(Design!S47+Design!S58))/2*Design!S51*0.3*2+Design!S51*Design!S50*0.3</f>
        <v>1.4309999999999179</v>
      </c>
      <c r="V25" s="86">
        <f>((Design!T52+Design!T58)+(Design!T47+Design!T58))/2*Design!T51*0.3*2+Design!T51*Design!T50*0.3</f>
        <v>1.3409999999999997</v>
      </c>
      <c r="W25" s="86">
        <f>((Design!U52+Design!U58)+(Design!U47+Design!U58))/2*Design!U51*0.3*2+Design!U51*Design!U50*0.3</f>
        <v>1.3409999999999997</v>
      </c>
      <c r="X25" s="86">
        <f>((Design!V52+Design!V58)+(Design!V47+Design!V58))/2*Design!V51*0.3*2+Design!V51*Design!V50*0.3</f>
        <v>1.4309999999999179</v>
      </c>
      <c r="Y25" s="86">
        <f>((Design!W52+Design!W58)+(Design!W47+Design!W58))/2*Design!W51*0.3*2+Design!W51*Design!W50*0.3</f>
        <v>1.4309999999999179</v>
      </c>
      <c r="Z25" s="86">
        <f>((Design!X52+Design!X58)+(Design!X47+Design!X58))/2*Design!X51*0.3*2+Design!X51*Design!X50*0.3</f>
        <v>1.3409999999999997</v>
      </c>
      <c r="AA25" s="86">
        <f>((Design!Y52+Design!Y58)+(Design!Y47+Design!Y58))/2*Design!Y51*0.3*2+Design!Y51*Design!Y50*0.3</f>
        <v>1.3409999999999997</v>
      </c>
      <c r="AB25" s="86">
        <f>((Design!Z52+Design!Z58)+(Design!Z47+Design!Z58))/2*Design!Z51*0.3*2+Design!Z51*Design!Z50*0.3</f>
        <v>1.4309999999999179</v>
      </c>
      <c r="AC25" s="86">
        <f>((Design!AA52+Design!AA58)+(Design!AA47+Design!AA58))/2*Design!AA51*0.3*2+Design!AA51*Design!AA50*0.3</f>
        <v>1.4309999999999179</v>
      </c>
      <c r="AD25" s="86">
        <f>((Design!AB52+Design!AB58)+(Design!AB47+Design!AB58))/2*Design!AB51*0.3*2+Design!AB51*Design!AB50*0.3</f>
        <v>1.4309999999999179</v>
      </c>
      <c r="AE25" s="86">
        <f>((Design!AC52+Design!AC58)+(Design!AC47+Design!AC58))/2*Design!AC51*0.3*2+Design!AC51*Design!AC50*0.3</f>
        <v>1.4309999999999179</v>
      </c>
      <c r="AF25" s="86">
        <f>((Design!AD52+Design!AD58)+(Design!AD47+Design!AD58))/2*Design!AD51*0.3*2+Design!AD51*Design!AD50*0.3</f>
        <v>0.89550000000009811</v>
      </c>
      <c r="AG25" s="86">
        <f>((Design!AE52+Design!AE58)+(Design!AE47+Design!AE58))/2*Design!AE51*0.3*2+Design!AE51*Design!AE50*0.3</f>
        <v>0.8945999999999148</v>
      </c>
      <c r="AH25" s="86">
        <f>((Design!AF52+Design!AF58)+(Design!AF47+Design!AF58))/2*Design!AF51*0.3*2+Design!AF51*Design!AF50*0.3</f>
        <v>1.4309999999999179</v>
      </c>
      <c r="AI25" s="86">
        <f>((Design!AG52+Design!AG58)+(Design!AG47+Design!AG58))/2*Design!AG51*0.3*2+Design!AG51*Design!AG50*0.3</f>
        <v>1.4309999999999179</v>
      </c>
      <c r="AJ25" s="86">
        <f>((Design!AH52+Design!AH58)+(Design!AH47+Design!AH58))/2*Design!AH51*0.3*2+Design!AH51*Design!AH50*0.3</f>
        <v>1.3409999999999997</v>
      </c>
      <c r="AK25" s="86">
        <f>((Design!AI52+Design!AI58)+(Design!AI47+Design!AI58))/2*Design!AI51*0.3*2+Design!AI51*Design!AI50*0.3</f>
        <v>1.4309999999999179</v>
      </c>
      <c r="AL25" s="86">
        <f>((Design!AJ52+Design!AJ58)+(Design!AJ47+Design!AJ58))/2*Design!AJ51*0.3*2+Design!AJ51*Design!AJ50*0.3</f>
        <v>1.3409999999999997</v>
      </c>
      <c r="AM25" s="86">
        <f>((Design!AK52+Design!AK58)+(Design!AK47+Design!AK58))/2*Design!AK51*0.3*2+Design!AK51*Design!AK50*0.3</f>
        <v>1.2515999999999998</v>
      </c>
      <c r="AN25" s="86">
        <f>((Design!AL52+Design!AL58)+(Design!AL47+Design!AL58))/2*Design!AL51*0.3*2+Design!AL51*Design!AL50*0.3</f>
        <v>1.2515999999999998</v>
      </c>
      <c r="AO25" s="86">
        <f>((Design!AM52+Design!AM58)+(Design!AM47+Design!AM58))/2*Design!AM51*0.3*2+Design!AM51*Design!AM50*0.3</f>
        <v>1.3355999999999235</v>
      </c>
      <c r="AP25" s="86">
        <f>((Design!AN52+Design!AN58)+(Design!AN47+Design!AN58))/2*Design!AN51*0.3*2+Design!AN51*Design!AN50*0.3</f>
        <v>1.3355999999999235</v>
      </c>
      <c r="AQ25" s="86">
        <f>((Design!AO52+Design!AO58)+(Design!AO47+Design!AO58))/2*Design!AO51*0.3*2+Design!AO51*Design!AO50*0.3</f>
        <v>1.2515999999999998</v>
      </c>
      <c r="AR25" s="86">
        <f>((Design!AP52+Design!AP58)+(Design!AP47+Design!AP58))/2*Design!AP51*0.3*2+Design!AP51*Design!AP50*0.3</f>
        <v>1.2515999999999998</v>
      </c>
      <c r="AS25" s="86">
        <f>((Design!AQ52+Design!AQ58)+(Design!AQ47+Design!AQ58))/2*Design!AQ51*0.3*2+Design!AQ51*Design!AQ50*0.3</f>
        <v>1.2515999999999998</v>
      </c>
      <c r="AT25" s="86">
        <f>((Design!AR52+Design!AR58)+(Design!AR47+Design!AR58))/2*Design!AR51*0.3*2+Design!AR51*Design!AR50*0.3</f>
        <v>1.2515999999999998</v>
      </c>
      <c r="AU25" s="86">
        <f>((Design!AS52+Design!AS58)+(Design!AS47+Design!AS58))/2*Design!AS51*0.3*2+Design!AS51*Design!AS50*0.3</f>
        <v>1.2515999999999998</v>
      </c>
      <c r="AV25" s="86">
        <f>((Design!AT52+Design!AT58)+(Design!AT47+Design!AT58))/2*Design!AT51*0.3*2+Design!AT51*Design!AT50*0.3</f>
        <v>1.2515999999999998</v>
      </c>
      <c r="AW25" s="86">
        <f>((Design!AU52+Design!AU58)+(Design!AU47+Design!AU58))/2*Design!AU51*0.3*2+Design!AU51*Design!AU50*0.3</f>
        <v>1.2515999999999998</v>
      </c>
      <c r="AX25" s="86">
        <f>((Design!AV52+Design!AV58)+(Design!AV47+Design!AV58))/2*Design!AV51*0.3*2+Design!AV51*Design!AV50*0.3</f>
        <v>1.2515999999999998</v>
      </c>
      <c r="AY25" s="86">
        <f>((Design!AW52+Design!AW58)+(Design!AW47+Design!AW58))/2*Design!AW51*0.3*2+Design!AW51*Design!AW50*0.3</f>
        <v>1.2515999999999998</v>
      </c>
      <c r="AZ25" s="86">
        <f>((Design!AX52+Design!AX58)+(Design!AX47+Design!AX58))/2*Design!AX51*0.3*2+Design!AX51*Design!AX50*0.3</f>
        <v>1.3355999999999235</v>
      </c>
      <c r="BA25" s="86">
        <f>((Design!AY52+Design!AY58)+(Design!AY47+Design!AY58))/2*Design!AY51*0.3*2+Design!AY51*Design!AY50*0.3</f>
        <v>1.3355999999999235</v>
      </c>
      <c r="BB25" s="86">
        <f>((Design!AZ52+Design!AZ58)+(Design!AZ47+Design!AZ58))/2*Design!AZ51*0.3*2+Design!AZ51*Design!AZ50*0.3</f>
        <v>4.2755999999999235</v>
      </c>
      <c r="BC25" s="86">
        <f>((Design!BA52+Design!BA58)+(Design!BA47+Design!BA58))/2*Design!BA51*0.3*2+Design!BA51*Design!BA50*0.3</f>
        <v>0.72899999999999998</v>
      </c>
      <c r="BD25" s="86">
        <f>((Design!BB52+Design!BB58)+(Design!BB47+Design!BB58))/2*Design!BB51*0.3*2+Design!BB51*Design!BB50*0.3</f>
        <v>0.78899999999994541</v>
      </c>
      <c r="BE25" s="86">
        <f>((Design!BC52+Design!BC58)+(Design!BC47+Design!BC58))/2*Design!BC51*0.3*2+Design!BC51*Design!BC50*0.3</f>
        <v>0.72899999999999998</v>
      </c>
      <c r="BF25" s="86">
        <f>((Design!BD52+Design!BD58)+(Design!BD47+Design!BD58))/2*Design!BD51*0.3*2+Design!BD51*Design!BD50*0.3</f>
        <v>0.78899999999994541</v>
      </c>
      <c r="BG25" s="86">
        <f>((Design!BE52+Design!BE58)+(Design!BE47+Design!BE58))/2*Design!BE51*0.3*2+Design!BE51*Design!BE50*0.3</f>
        <v>0.78899999999994541</v>
      </c>
      <c r="BH25" s="86">
        <f>((Design!BF52+Design!BF58)+(Design!BF47+Design!BF58))/2*Design!BF51*0.3*2+Design!BF51*Design!BF50*0.3</f>
        <v>0.78899999999994541</v>
      </c>
      <c r="BI25" s="86">
        <f>((Design!BG52+Design!BG58)+(Design!BG47+Design!BG58))/2*Design!BG51*0.3*2+Design!BG51*Design!BG50*0.3</f>
        <v>0.71399999999999997</v>
      </c>
      <c r="BJ25" s="86">
        <f>((Design!BH52+Design!BH58)+(Design!BH47+Design!BH58))/2*Design!BH51*0.3*2+Design!BH51*Design!BH50*0.3</f>
        <v>0.71399999999999997</v>
      </c>
      <c r="BK25" s="86">
        <f>((Design!BI52+Design!BI58)+(Design!BI47+Design!BI58))/2*Design!BI51*0.3*2+Design!BI51*Design!BI50*0.3</f>
        <v>0.78899999999994541</v>
      </c>
    </row>
    <row r="26" spans="1:63" s="65" customFormat="1" ht="15" customHeight="1" x14ac:dyDescent="0.2">
      <c r="B26" s="188"/>
      <c r="C26" s="185"/>
      <c r="D26" s="185"/>
      <c r="E26" s="190"/>
      <c r="F26" s="82"/>
      <c r="G26" s="85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33"/>
      <c r="BD26" s="32"/>
      <c r="BE26" s="32"/>
      <c r="BF26" s="32"/>
      <c r="BG26" s="32"/>
      <c r="BH26" s="32"/>
      <c r="BI26" s="32"/>
      <c r="BJ26" s="32"/>
      <c r="BK26" s="32"/>
    </row>
    <row r="27" spans="1:63" s="65" customFormat="1" ht="15" customHeight="1" x14ac:dyDescent="0.2">
      <c r="B27" s="188"/>
      <c r="C27" s="75" t="s">
        <v>67</v>
      </c>
      <c r="D27" s="75" t="s">
        <v>66</v>
      </c>
      <c r="E27" s="76">
        <f>E21+E23+E25</f>
        <v>251.82230651999151</v>
      </c>
      <c r="F27" s="82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32"/>
      <c r="BD27" s="32"/>
      <c r="BE27" s="32"/>
      <c r="BF27" s="32"/>
      <c r="BG27" s="32"/>
      <c r="BH27" s="32"/>
      <c r="BI27" s="32"/>
      <c r="BJ27" s="32"/>
      <c r="BK27" s="32"/>
    </row>
    <row r="28" spans="1:63" s="65" customFormat="1" ht="15" customHeight="1" x14ac:dyDescent="0.2">
      <c r="B28" s="189"/>
      <c r="C28" s="185" t="s">
        <v>157</v>
      </c>
      <c r="D28" s="185" t="s">
        <v>164</v>
      </c>
      <c r="E28" s="190">
        <f t="shared" si="13"/>
        <v>142.61449999999999</v>
      </c>
      <c r="F28" s="82" t="s">
        <v>158</v>
      </c>
      <c r="G28" s="87">
        <f>(Design!E49+0.3+Design!E48+0.25)*(Design!E47+0.3)*(Design!E53+Design!E54)-(Design!E48+Design!E49)*(Design!E47)*(Design!E53+Design!E54)</f>
        <v>3.2240000000000002</v>
      </c>
      <c r="H28" s="82">
        <f>(Design!F49+0.3+Design!F48+0.25)*(Design!F47+0.3)*(Design!F53+Design!F54)-(Design!F48+Design!F49)*(Design!F47)*(Design!F53+Design!F54)</f>
        <v>2.6865000000000019</v>
      </c>
      <c r="I28" s="82">
        <f>(Design!G49+0.3+Design!G48+0.25)*(Design!G47+0.3)*(Design!G53+Design!G54)-(Design!G48+Design!G49)*(Design!G47)*(Design!G53+Design!G54)</f>
        <v>2.6865000000000019</v>
      </c>
      <c r="J28" s="82">
        <f>(Design!H49+0.3+Design!H48+0.25)*(Design!H47+0.3)*(Design!H53+Design!H54)-(Design!H48+Design!H49)*(Design!H47)*(Design!H53+Design!H54)</f>
        <v>2.6865000000000019</v>
      </c>
      <c r="K28" s="82">
        <f>(Design!I49+0.3+Design!I48+0.25)*(Design!I47+0.3)*(Design!I53+Design!I54)-(Design!I48+Design!I49)*(Design!I47)*(Design!I53+Design!I54)</f>
        <v>2.6865000000000019</v>
      </c>
      <c r="L28" s="82">
        <f>(Design!J49+0.3+Design!J48+0.25)*(Design!J47+0.3)*(Design!J53+Design!J54)-(Design!J48+Design!J49)*(Design!J47)*(Design!J53+Design!J54)</f>
        <v>3.681500000000002</v>
      </c>
      <c r="M28" s="82">
        <f>(Design!K49+0.3+Design!K48+0.25)*(Design!K47+0.3)*(Design!K53+Design!K54)-(Design!K48+Design!K49)*(Design!K47)*(Design!K53+Design!K54)</f>
        <v>2.6865000000000019</v>
      </c>
      <c r="N28" s="82">
        <f>(Design!L49+0.3+Design!L48+0.25)*(Design!L47+0.3)*(Design!L53+Design!L54)-(Design!L48+Design!L49)*(Design!L47)*(Design!L53+Design!L54)</f>
        <v>2.6865000000000019</v>
      </c>
      <c r="O28" s="82">
        <f>(Design!M49+0.3+Design!M48+0.25)*(Design!M47+0.3)*(Design!M53+Design!M54)-(Design!M48+Design!M49)*(Design!M47)*(Design!M53+Design!M54)</f>
        <v>2.6865000000000019</v>
      </c>
      <c r="P28" s="82">
        <f>(Design!N49+0.3+Design!N48+0.25)*(Design!N47+0.3)*(Design!N53+Design!N54)-(Design!N48+Design!N49)*(Design!N47)*(Design!N53+Design!N54)</f>
        <v>2.6865000000000019</v>
      </c>
      <c r="Q28" s="82">
        <f>(Design!O49+0.3+Design!O48+0.25)*(Design!O47+0.3)*(Design!O53+Design!O54)-(Design!O48+Design!O49)*(Design!O47)*(Design!O53+Design!O54)</f>
        <v>2.6865000000000019</v>
      </c>
      <c r="R28" s="82">
        <f>(Design!P49+0.3+Design!P48+0.25)*(Design!P47+0.3)*(Design!P53+Design!P54)-(Design!P48+Design!P49)*(Design!P47)*(Design!P53+Design!P54)</f>
        <v>2.6865000000000019</v>
      </c>
      <c r="S28" s="82">
        <f>(Design!Q49+0.3+Design!Q48+0.25)*(Design!Q47+0.3)*(Design!Q53+Design!Q54)-(Design!Q48+Design!Q49)*(Design!Q47)*(Design!Q53+Design!Q54)</f>
        <v>2.6865000000000019</v>
      </c>
      <c r="T28" s="82">
        <f>(Design!R49+0.3+Design!R48+0.25)*(Design!R47+0.3)*(Design!R53+Design!R54)-(Design!R48+Design!R49)*(Design!R47)*(Design!R53+Design!R54)</f>
        <v>2.6865000000000019</v>
      </c>
      <c r="U28" s="82">
        <f>(Design!S49+0.3+Design!S48+0.25)*(Design!S47+0.3)*(Design!S53+Design!S54)-(Design!S48+Design!S49)*(Design!S47)*(Design!S53+Design!S54)</f>
        <v>2.6865000000000019</v>
      </c>
      <c r="V28" s="82">
        <f>(Design!T49+0.3+Design!T48+0.25)*(Design!T47+0.3)*(Design!T53+Design!T54)-(Design!T48+Design!T49)*(Design!T47)*(Design!T53+Design!T54)</f>
        <v>2.6865000000000019</v>
      </c>
      <c r="W28" s="82">
        <f>(Design!U49+0.3+Design!U48+0.25)*(Design!U47+0.3)*(Design!U53+Design!U54)-(Design!U48+Design!U49)*(Design!U47)*(Design!U53+Design!U54)</f>
        <v>2.6865000000000019</v>
      </c>
      <c r="X28" s="82">
        <f>(Design!V49+0.3+Design!V48+0.25)*(Design!V47+0.3)*(Design!V53+Design!V54)-(Design!V48+Design!V49)*(Design!V47)*(Design!V53+Design!V54)</f>
        <v>2.6865000000000019</v>
      </c>
      <c r="Y28" s="82">
        <f>(Design!W49+0.3+Design!W48+0.25)*(Design!W47+0.3)*(Design!W53+Design!W54)-(Design!W48+Design!W49)*(Design!W47)*(Design!W53+Design!W54)</f>
        <v>2.6865000000000019</v>
      </c>
      <c r="Z28" s="82">
        <f>(Design!X49+0.3+Design!X48+0.25)*(Design!X47+0.3)*(Design!X53+Design!X54)-(Design!X48+Design!X49)*(Design!X47)*(Design!X53+Design!X54)</f>
        <v>2.6865000000000019</v>
      </c>
      <c r="AA28" s="82">
        <f>(Design!Y49+0.3+Design!Y48+0.25)*(Design!Y47+0.3)*(Design!Y53+Design!Y54)-(Design!Y48+Design!Y49)*(Design!Y47)*(Design!Y53+Design!Y54)</f>
        <v>2.6865000000000019</v>
      </c>
      <c r="AB28" s="82">
        <f>(Design!Z49+0.3+Design!Z48+0.25)*(Design!Z47+0.3)*(Design!Z53+Design!Z54)-(Design!Z48+Design!Z49)*(Design!Z47)*(Design!Z53+Design!Z54)</f>
        <v>2.6865000000000019</v>
      </c>
      <c r="AC28" s="82">
        <f>(Design!AA49+0.3+Design!AA48+0.25)*(Design!AA47+0.3)*(Design!AA53+Design!AA54)-(Design!AA48+Design!AA49)*(Design!AA47)*(Design!AA53+Design!AA54)</f>
        <v>2.6865000000000019</v>
      </c>
      <c r="AD28" s="82">
        <f>(Design!AB49+0.3+Design!AB48+0.25)*(Design!AB47+0.3)*(Design!AB53+Design!AB54)-(Design!AB48+Design!AB49)*(Design!AB47)*(Design!AB53+Design!AB54)</f>
        <v>2.6865000000000019</v>
      </c>
      <c r="AE28" s="82">
        <f>(Design!AC49+0.3+Design!AC48+0.25)*(Design!AC47+0.3)*(Design!AC53+Design!AC54)-(Design!AC48+Design!AC49)*(Design!AC47)*(Design!AC53+Design!AC54)</f>
        <v>2.6865000000000019</v>
      </c>
      <c r="AF28" s="82">
        <f>(Design!AD49+0.3+Design!AD48+0.25)*(Design!AD47+0.3)*(Design!AD53+Design!AD54)-(Design!AD48+Design!AD49)*(Design!AD47)*(Design!AD53+Design!AD54)</f>
        <v>2.6865000000000019</v>
      </c>
      <c r="AG28" s="82">
        <f>(Design!AE49+0.3+Design!AE48+0.25)*(Design!AE47+0.3)*(Design!AE53+Design!AE54)-(Design!AE48+Design!AE49)*(Design!AE47)*(Design!AE53+Design!AE54)</f>
        <v>2.6865000000000019</v>
      </c>
      <c r="AH28" s="82">
        <f>(Design!AF49+0.3+Design!AF48+0.25)*(Design!AF47+0.3)*(Design!AF53+Design!AF54)-(Design!AF48+Design!AF49)*(Design!AF47)*(Design!AF53+Design!AF54)</f>
        <v>2.6865000000000019</v>
      </c>
      <c r="AI28" s="82">
        <f>(Design!AG49+0.3+Design!AG48+0.25)*(Design!AG47+0.3)*(Design!AG53+Design!AG54)-(Design!AG48+Design!AG49)*(Design!AG47)*(Design!AG53+Design!AG54)</f>
        <v>2.6865000000000019</v>
      </c>
      <c r="AJ28" s="82">
        <f>(Design!AH49+0.3+Design!AH48+0.25)*(Design!AH47+0.3)*(Design!AH53+Design!AH54)-(Design!AH48+Design!AH49)*(Design!AH47)*(Design!AH53+Design!AH54)</f>
        <v>2.6865000000000019</v>
      </c>
      <c r="AK28" s="82">
        <f>(Design!AI49+0.3+Design!AI48+0.25)*(Design!AI47+0.3)*(Design!AI53+Design!AI54)-(Design!AI48+Design!AI49)*(Design!AI47)*(Design!AI53+Design!AI54)</f>
        <v>2.6865000000000019</v>
      </c>
      <c r="AL28" s="82">
        <f>(Design!AJ49+0.3+Design!AJ48+0.25)*(Design!AJ47+0.3)*(Design!AJ53+Design!AJ54)-(Design!AJ48+Design!AJ49)*(Design!AJ47)*(Design!AJ53+Design!AJ54)</f>
        <v>2.6865000000000019</v>
      </c>
      <c r="AM28" s="82">
        <f>(Design!AK49+0.3+Design!AK48+0.25)*(Design!AK47+0.3)*(Design!AK53+Design!AK54)-(Design!AK48+Design!AK49)*(Design!AK47)*(Design!AK53+Design!AK54)</f>
        <v>2.6865000000000019</v>
      </c>
      <c r="AN28" s="82">
        <f>(Design!AL49+0.3+Design!AL48+0.25)*(Design!AL47+0.3)*(Design!AL53+Design!AL54)-(Design!AL48+Design!AL49)*(Design!AL47)*(Design!AL53+Design!AL54)</f>
        <v>2.6865000000000019</v>
      </c>
      <c r="AO28" s="82">
        <f>(Design!AM49+0.3+Design!AM48+0.25)*(Design!AM47+0.3)*(Design!AM53+Design!AM54)-(Design!AM48+Design!AM49)*(Design!AM47)*(Design!AM53+Design!AM54)</f>
        <v>2.6865000000000019</v>
      </c>
      <c r="AP28" s="82">
        <f>(Design!AN49+0.3+Design!AN48+0.25)*(Design!AN47+0.3)*(Design!AN53+Design!AN54)-(Design!AN48+Design!AN49)*(Design!AN47)*(Design!AN53+Design!AN54)</f>
        <v>2.6865000000000019</v>
      </c>
      <c r="AQ28" s="82">
        <f>(Design!AO49+0.3+Design!AO48+0.25)*(Design!AO47+0.3)*(Design!AO53+Design!AO54)-(Design!AO48+Design!AO49)*(Design!AO47)*(Design!AO53+Design!AO54)</f>
        <v>2.6865000000000019</v>
      </c>
      <c r="AR28" s="82">
        <f>(Design!AP49+0.3+Design!AP48+0.25)*(Design!AP47+0.3)*(Design!AP53+Design!AP54)-(Design!AP48+Design!AP49)*(Design!AP47)*(Design!AP53+Design!AP54)</f>
        <v>2.6865000000000019</v>
      </c>
      <c r="AS28" s="82">
        <f>(Design!AQ49+0.3+Design!AQ48+0.25)*(Design!AQ47+0.3)*(Design!AQ53+Design!AQ54)-(Design!AQ48+Design!AQ49)*(Design!AQ47)*(Design!AQ53+Design!AQ54)</f>
        <v>2.6865000000000019</v>
      </c>
      <c r="AT28" s="82">
        <f>(Design!AR49+0.3+Design!AR48+0.25)*(Design!AR47+0.3)*(Design!AR53+Design!AR54)-(Design!AR48+Design!AR49)*(Design!AR47)*(Design!AR53+Design!AR54)</f>
        <v>2.6865000000000019</v>
      </c>
      <c r="AU28" s="82">
        <f>(Design!AS49+0.3+Design!AS48+0.25)*(Design!AS47+0.3)*(Design!AS53+Design!AS54)-(Design!AS48+Design!AS49)*(Design!AS47)*(Design!AS53+Design!AS54)</f>
        <v>2.6865000000000019</v>
      </c>
      <c r="AV28" s="82">
        <f>(Design!AT49+0.3+Design!AT48+0.25)*(Design!AT47+0.3)*(Design!AT53+Design!AT54)-(Design!AT48+Design!AT49)*(Design!AT47)*(Design!AT53+Design!AT54)</f>
        <v>2.6865000000000019</v>
      </c>
      <c r="AW28" s="82">
        <f>(Design!AU49+0.3+Design!AU48+0.25)*(Design!AU47+0.3)*(Design!AU53+Design!AU54)-(Design!AU48+Design!AU49)*(Design!AU47)*(Design!AU53+Design!AU54)</f>
        <v>2.6865000000000019</v>
      </c>
      <c r="AX28" s="82">
        <f>(Design!AV49+0.3+Design!AV48+0.25)*(Design!AV47+0.3)*(Design!AV53+Design!AV54)-(Design!AV48+Design!AV49)*(Design!AV47)*(Design!AV53+Design!AV54)</f>
        <v>2.6865000000000019</v>
      </c>
      <c r="AY28" s="82">
        <f>(Design!AW49+0.3+Design!AW48+0.25)*(Design!AW47+0.3)*(Design!AW53+Design!AW54)-(Design!AW48+Design!AW49)*(Design!AW47)*(Design!AW53+Design!AW54)</f>
        <v>2.6865000000000019</v>
      </c>
      <c r="AZ28" s="82">
        <f>(Design!AX49+0.3+Design!AX48+0.25)*(Design!AX47+0.3)*(Design!AX53+Design!AX54)-(Design!AX48+Design!AX49)*(Design!AX47)*(Design!AX53+Design!AX54)</f>
        <v>2.6865000000000019</v>
      </c>
      <c r="BA28" s="82">
        <f>(Design!AY49+0.3+Design!AY48+0.25)*(Design!AY47+0.3)*(Design!AY53+Design!AY54)-(Design!AY48+Design!AY49)*(Design!AY47)*(Design!AY53+Design!AY54)</f>
        <v>2.6865000000000019</v>
      </c>
      <c r="BB28" s="82">
        <f>(Design!AZ49+0.3+Design!AZ48+0.25)*(Design!AZ47+0.3)*(Design!AZ53+Design!AZ54)-(Design!AZ48+Design!AZ49)*(Design!AZ47)*(Design!AZ53+Design!AZ54)</f>
        <v>2.6865000000000019</v>
      </c>
      <c r="BC28" s="82">
        <f>(Design!BA49+0.3+Design!BA48+0.25)*(Design!BA47+0.3)*(Design!BA53+Design!BA54)-(Design!BA48+Design!BA49)*(Design!BA47)*(Design!BA53+Design!BA54)</f>
        <v>1.37</v>
      </c>
      <c r="BD28" s="82">
        <f>(Design!BB49+0.3+Design!BB48+0.25)*(Design!BB47+0.3)*(Design!BB53+Design!BB54)-(Design!BB48+Design!BB49)*(Design!BB47)*(Design!BB53+Design!BB54)</f>
        <v>1.37</v>
      </c>
      <c r="BE28" s="82">
        <f>(Design!BC49+0.3+Design!BC48+0.25)*(Design!BC47+0.3)*(Design!BC53+Design!BC54)-(Design!BC48+Design!BC49)*(Design!BC47)*(Design!BC53+Design!BC54)</f>
        <v>1.37</v>
      </c>
      <c r="BF28" s="82">
        <f>(Design!BD49+0.3+Design!BD48+0.25)*(Design!BD47+0.3)*(Design!BD53+Design!BD54)-(Design!BD48+Design!BD49)*(Design!BD47)*(Design!BD53+Design!BD54)</f>
        <v>1.37</v>
      </c>
      <c r="BG28" s="82">
        <f>(Design!BE49+0.3+Design!BE48+0.25)*(Design!BE47+0.3)*(Design!BE53+Design!BE54)-(Design!BE48+Design!BE49)*(Design!BE47)*(Design!BE53+Design!BE54)</f>
        <v>1.37</v>
      </c>
      <c r="BH28" s="82">
        <f>(Design!BF49+0.3+Design!BF48+0.25)*(Design!BF47+0.3)*(Design!BF53+Design!BF54)-(Design!BF48+Design!BF49)*(Design!BF47)*(Design!BF53+Design!BF54)</f>
        <v>1.37</v>
      </c>
      <c r="BI28" s="82">
        <f>(Design!BG49+0.3+Design!BG48+0.25)*(Design!BG47+0.3)*(Design!BG53+Design!BG54)-(Design!BG48+Design!BG49)*(Design!BG47)*(Design!BG53+Design!BG54)</f>
        <v>1.27</v>
      </c>
      <c r="BJ28" s="82">
        <f>(Design!BH49+0.3+Design!BH48+0.25)*(Design!BH47+0.3)*(Design!BH53+Design!BH54)-(Design!BH48+Design!BH49)*(Design!BH47)*(Design!BH53+Design!BH54)</f>
        <v>1.27</v>
      </c>
      <c r="BK28" s="82">
        <f>(Design!BI49+0.3+Design!BI48+0.25)*(Design!BI47+0.3)*(Design!BI53+Design!BI54)-(Design!BI48+Design!BI49)*(Design!BI47)*(Design!BI53+Design!BI54)</f>
        <v>1.37</v>
      </c>
    </row>
    <row r="29" spans="1:63" s="65" customFormat="1" ht="27.75" customHeight="1" x14ac:dyDescent="0.2">
      <c r="B29" s="88" t="s">
        <v>167</v>
      </c>
      <c r="C29" s="185"/>
      <c r="D29" s="185"/>
      <c r="E29" s="190"/>
      <c r="F29" s="82"/>
      <c r="G29" s="83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32"/>
      <c r="BD29" s="32"/>
      <c r="BE29" s="32"/>
      <c r="BF29" s="32"/>
      <c r="BG29" s="32"/>
      <c r="BH29" s="32"/>
      <c r="BI29" s="32"/>
      <c r="BJ29" s="32"/>
      <c r="BK29" s="32"/>
    </row>
    <row r="30" spans="1:63" x14ac:dyDescent="0.2">
      <c r="A30" s="63">
        <v>1</v>
      </c>
      <c r="B30" s="89" t="s">
        <v>62</v>
      </c>
      <c r="C30" s="75" t="s">
        <v>67</v>
      </c>
      <c r="D30" s="102" t="s">
        <v>156</v>
      </c>
      <c r="E30" s="76">
        <f>E28</f>
        <v>142.61449999999999</v>
      </c>
      <c r="F30" s="82"/>
      <c r="G30" s="90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2"/>
      <c r="BD30" s="92"/>
      <c r="BE30" s="92"/>
      <c r="BF30" s="92"/>
      <c r="BG30" s="92"/>
      <c r="BH30" s="92"/>
      <c r="BI30" s="92"/>
      <c r="BJ30" s="92"/>
      <c r="BK30" s="92"/>
    </row>
    <row r="31" spans="1:63" ht="30" customHeight="1" x14ac:dyDescent="0.2">
      <c r="A31" s="63">
        <v>1.1000000000000001</v>
      </c>
      <c r="B31" s="89" t="s">
        <v>168</v>
      </c>
      <c r="C31" s="185" t="s">
        <v>161</v>
      </c>
      <c r="D31" s="185" t="s">
        <v>162</v>
      </c>
      <c r="E31" s="190">
        <f t="shared" ref="E31" si="14">SUM(G31:BK31)</f>
        <v>181.30466199999398</v>
      </c>
      <c r="F31" s="99" t="s">
        <v>163</v>
      </c>
      <c r="G31" s="94">
        <f>((Design!E52+Design!BF47+Design!E58)+(Design!E47+Design!E58))/2*(Design!E51*2+2*Design!BF50)-2*Design!BF47*Design!BF48+Design!BF51*Design!BF50+0.3*(0.6+Design!BF51)</f>
        <v>6.6684999999999999</v>
      </c>
      <c r="H31" s="95">
        <f>((Design!F52+Design!BG47+Design!F58)+(Design!F47+Design!F58))/2*(Design!F51*2+2*Design!BG50)-2*Design!BG47*Design!BG48+Design!BG51*Design!BG50+0.3*(0.6+Design!BG51)</f>
        <v>6.4799999999999986</v>
      </c>
      <c r="I31" s="95">
        <f>((Design!G52+Design!BH47+Design!G58)+(Design!G47+Design!G58))/2*(Design!G51*2+2*Design!BH50)-2*Design!BH47*Design!BH48+Design!BH51*Design!BH50+0.3*(0.6+Design!BH51)</f>
        <v>6.9411499999998156</v>
      </c>
      <c r="J31" s="95">
        <f>((Design!H52+Design!BI47+Design!H58)+(Design!H47+Design!H58))/2*(Design!H51*2+2*Design!BI50)-2*Design!BI47*Design!BI48+Design!BI51*Design!BI50+0.3*(0.6+Design!BI51)</f>
        <v>6.5660119999995352</v>
      </c>
      <c r="K31" s="95">
        <f>((Design!I52+Design!BJ47+Design!I58)+(Design!I47+Design!I58))/2*(Design!I51*2+2*Design!BJ50)-2*Design!BJ47*Design!BJ48+Design!BJ51*Design!BJ50+0.3*(0.6+Design!BJ51)</f>
        <v>3.4499999999997271</v>
      </c>
      <c r="L31" s="95">
        <f>((Design!J52+Design!BK47+Design!J58)+(Design!J47+Design!J58))/2*(Design!J51*2+2*Design!BK50)-2*Design!BK47*Design!BK48+Design!BK51*Design!BK50+0.3*(0.6+Design!BK51)</f>
        <v>3.15</v>
      </c>
      <c r="M31" s="95">
        <f>((Design!K52+Design!BL47+Design!K58)+(Design!K47+Design!K58))/2*(Design!K51*2+2*Design!BL50)-2*Design!BL47*Design!BL48+Design!BL51*Design!BL50+0.3*(0.6+Design!BL51)</f>
        <v>3.15</v>
      </c>
      <c r="N31" s="95">
        <f>((Design!L52+Design!BM47+Design!L58)+(Design!L47+Design!L58))/2*(Design!L51*2+2*Design!BM50)-2*Design!BM47*Design!BM48+Design!BM51*Design!BM50+0.3*(0.6+Design!BM51)</f>
        <v>3.15</v>
      </c>
      <c r="O31" s="95">
        <f>((Design!M52+Design!BN47+Design!M58)+(Design!M47+Design!M58))/2*(Design!M51*2+2*Design!BN50)-2*Design!BN47*Design!BN48+Design!BN51*Design!BN50+0.3*(0.6+Design!BN51)</f>
        <v>3.15</v>
      </c>
      <c r="P31" s="95">
        <f>((Design!N52+Design!BO47+Design!N58)+(Design!N47+Design!N58))/2*(Design!N51*2+2*Design!BO50)-2*Design!BO47*Design!BO48+Design!BO51*Design!BO50+0.3*(0.6+Design!BO51)</f>
        <v>3.15</v>
      </c>
      <c r="Q31" s="95">
        <f>((Design!O52+Design!BP47+Design!O58)+(Design!O47+Design!O58))/2*(Design!O51*2+2*Design!BP50)-2*Design!BP47*Design!BP48+Design!BP51*Design!BP50+0.3*(0.6+Design!BP51)</f>
        <v>3.15</v>
      </c>
      <c r="R31" s="95">
        <f>((Design!P52+Design!BQ47+Design!P58)+(Design!P47+Design!P58))/2*(Design!P51*2+2*Design!BQ50)-2*Design!BQ47*Design!BQ48+Design!BQ51*Design!BQ50+0.3*(0.6+Design!BQ51)</f>
        <v>3.4499999999997271</v>
      </c>
      <c r="S31" s="95">
        <f>((Design!Q52+Design!BR47+Design!Q58)+(Design!Q47+Design!Q58))/2*(Design!Q51*2+2*Design!BR50)-2*Design!BR47*Design!BR48+Design!BR51*Design!BR50+0.3*(0.6+Design!BR51)</f>
        <v>3.15</v>
      </c>
      <c r="T31" s="95">
        <f>((Design!R52+Design!BS47+Design!R58)+(Design!R47+Design!R58))/2*(Design!R51*2+2*Design!BS50)-2*Design!BS47*Design!BS48+Design!BS51*Design!BS50+0.3*(0.6+Design!BS51)</f>
        <v>3.15</v>
      </c>
      <c r="U31" s="95">
        <f>((Design!S52+Design!BT47+Design!S58)+(Design!S47+Design!S58))/2*(Design!S51*2+2*Design!BT50)-2*Design!BT47*Design!BT48+Design!BT51*Design!BT50+0.3*(0.6+Design!BT51)</f>
        <v>3.4499999999997271</v>
      </c>
      <c r="V31" s="95">
        <f>((Design!T52+Design!BU47+Design!T58)+(Design!T47+Design!T58))/2*(Design!T51*2+2*Design!BU50)-2*Design!BU47*Design!BU48+Design!BU51*Design!BU50+0.3*(0.6+Design!BU51)</f>
        <v>3.15</v>
      </c>
      <c r="W31" s="95">
        <f>((Design!U52+Design!BV47+Design!U58)+(Design!U47+Design!U58))/2*(Design!U51*2+2*Design!BV50)-2*Design!BV47*Design!BV48+Design!BV51*Design!BV50+0.3*(0.6+Design!BV51)</f>
        <v>3.15</v>
      </c>
      <c r="X31" s="95">
        <f>((Design!V52+Design!BW47+Design!V58)+(Design!V47+Design!V58))/2*(Design!V51*2+2*Design!BW50)-2*Design!BW47*Design!BW48+Design!BW51*Design!BW50+0.3*(0.6+Design!BW51)</f>
        <v>3.4499999999997271</v>
      </c>
      <c r="Y31" s="95">
        <f>((Design!W52+Design!BX47+Design!W58)+(Design!W47+Design!W58))/2*(Design!W51*2+2*Design!BX50)-2*Design!BX47*Design!BX48+Design!BX51*Design!BX50+0.3*(0.6+Design!BX51)</f>
        <v>3.4499999999997271</v>
      </c>
      <c r="Z31" s="95">
        <f>((Design!X52+Design!BY47+Design!X58)+(Design!X47+Design!X58))/2*(Design!X51*2+2*Design!BY50)-2*Design!BY47*Design!BY48+Design!BY51*Design!BY50+0.3*(0.6+Design!BY51)</f>
        <v>3.15</v>
      </c>
      <c r="AA31" s="95">
        <f>((Design!Y52+Design!BZ47+Design!Y58)+(Design!Y47+Design!Y58))/2*(Design!Y51*2+2*Design!BZ50)-2*Design!BZ47*Design!BZ48+Design!BZ51*Design!BZ50+0.3*(0.6+Design!BZ51)</f>
        <v>3.15</v>
      </c>
      <c r="AB31" s="95">
        <f>((Design!Z52+Design!CA47+Design!Z58)+(Design!Z47+Design!Z58))/2*(Design!Z51*2+2*Design!CA50)-2*Design!CA47*Design!CA48+Design!CA51*Design!CA50+0.3*(0.6+Design!CA51)</f>
        <v>3.4499999999997271</v>
      </c>
      <c r="AC31" s="95">
        <f>((Design!AA52+Design!CB47+Design!AA58)+(Design!AA47+Design!AA58))/2*(Design!AA51*2+2*Design!CB50)-2*Design!CB47*Design!CB48+Design!CB51*Design!CB50+0.3*(0.6+Design!CB51)</f>
        <v>3.4499999999997271</v>
      </c>
      <c r="AD31" s="95">
        <f>((Design!AB52+Design!CC47+Design!AB58)+(Design!AB47+Design!AB58))/2*(Design!AB51*2+2*Design!CC50)-2*Design!CC47*Design!CC48+Design!CC51*Design!CC50+0.3*(0.6+Design!CC51)</f>
        <v>3.4499999999997271</v>
      </c>
      <c r="AE31" s="95">
        <f>((Design!AC52+Design!CD47+Design!AC58)+(Design!AC47+Design!AC58))/2*(Design!AC51*2+2*Design!CD50)-2*Design!CD47*Design!CD48+Design!CD51*Design!CD50+0.3*(0.6+Design!CD51)</f>
        <v>3.4499999999997271</v>
      </c>
      <c r="AF31" s="95">
        <f>((Design!AD52+Design!CE47+Design!AD58)+(Design!AD47+Design!AD58))/2*(Design!AD51*2+2*Design!CE50)-2*Design!CE47*Design!CE48+Design!CE51*Design!CE50+0.3*(0.6+Design!CE51)</f>
        <v>1.6650000000003273</v>
      </c>
      <c r="AG31" s="95">
        <f>((Design!AE52+Design!CF47+Design!AE58)+(Design!AE47+Design!AE58))/2*(Design!AE51*2+2*Design!CF50)-2*Design!CF47*Design!CF48+Design!CF51*Design!CF50+0.3*(0.6+Design!CF51)</f>
        <v>1.6619999999997161</v>
      </c>
      <c r="AH31" s="95">
        <f>((Design!AF52+Design!CG47+Design!AF58)+(Design!AF47+Design!AF58))/2*(Design!AF51*2+2*Design!CG50)-2*Design!CG47*Design!CG48+Design!CG51*Design!CG50+0.3*(0.6+Design!CG51)</f>
        <v>3.4499999999997271</v>
      </c>
      <c r="AI31" s="95">
        <f>((Design!AG52+Design!CH47+Design!AG58)+(Design!AG47+Design!AG58))/2*(Design!AG51*2+2*Design!CH50)-2*Design!CH47*Design!CH48+Design!CH51*Design!CH50+0.3*(0.6+Design!CH51)</f>
        <v>3.4499999999997271</v>
      </c>
      <c r="AJ31" s="95">
        <f>((Design!AH52+Design!CI47+Design!AH58)+(Design!AH47+Design!AH58))/2*(Design!AH51*2+2*Design!CI50)-2*Design!CI47*Design!CI48+Design!CI51*Design!CI50+0.3*(0.6+Design!CI51)</f>
        <v>3.15</v>
      </c>
      <c r="AK31" s="95">
        <f>((Design!AI52+Design!CJ47+Design!AI58)+(Design!AI47+Design!AI58))/2*(Design!AI51*2+2*Design!CJ50)-2*Design!CJ47*Design!CJ48+Design!CJ51*Design!CJ50+0.3*(0.6+Design!CJ51)</f>
        <v>3.4499999999997271</v>
      </c>
      <c r="AL31" s="95">
        <f>((Design!AJ52+Design!CK47+Design!AJ58)+(Design!AJ47+Design!AJ58))/2*(Design!AJ51*2+2*Design!CK50)-2*Design!CK47*Design!CK48+Design!CK51*Design!CK50+0.3*(0.6+Design!CK51)</f>
        <v>3.15</v>
      </c>
      <c r="AM31" s="95">
        <f>((Design!AK52+Design!CL47+Design!AK58)+(Design!AK47+Design!AK58))/2*(Design!AK51*2+2*Design!CL50)-2*Design!CL47*Design!CL48+Design!CL51*Design!CL50+0.3*(0.6+Design!CL51)</f>
        <v>2.952</v>
      </c>
      <c r="AN31" s="95">
        <f>((Design!AL52+Design!CM47+Design!AL58)+(Design!AL47+Design!AL58))/2*(Design!AL51*2+2*Design!CM50)-2*Design!CM47*Design!CM48+Design!CM51*Design!CM50+0.3*(0.6+Design!CM51)</f>
        <v>2.952</v>
      </c>
      <c r="AO31" s="95">
        <f>((Design!AM52+Design!CN47+Design!AM58)+(Design!AM47+Design!AM58))/2*(Design!AM51*2+2*Design!CN50)-2*Design!CN47*Design!CN48+Design!CN51*Design!CN50+0.3*(0.6+Design!CN51)</f>
        <v>3.2319999999997453</v>
      </c>
      <c r="AP31" s="95">
        <f>((Design!AN52+Design!CO47+Design!AN58)+(Design!AN47+Design!AN58))/2*(Design!AN51*2+2*Design!CO50)-2*Design!CO47*Design!CO48+Design!CO51*Design!CO50+0.3*(0.6+Design!CO51)</f>
        <v>3.2319999999997453</v>
      </c>
      <c r="AQ31" s="95">
        <f>((Design!AO52+Design!CP47+Design!AO58)+(Design!AO47+Design!AO58))/2*(Design!AO51*2+2*Design!CP50)-2*Design!CP47*Design!CP48+Design!CP51*Design!CP50+0.3*(0.6+Design!CP51)</f>
        <v>2.952</v>
      </c>
      <c r="AR31" s="95">
        <f>((Design!AP52+Design!CQ47+Design!AP58)+(Design!AP47+Design!AP58))/2*(Design!AP51*2+2*Design!CQ50)-2*Design!CQ47*Design!CQ48+Design!CQ51*Design!CQ50+0.3*(0.6+Design!CQ51)</f>
        <v>2.952</v>
      </c>
      <c r="AS31" s="95">
        <f>((Design!AQ52+Design!CR47+Design!AQ58)+(Design!AQ47+Design!AQ58))/2*(Design!AQ51*2+2*Design!CR50)-2*Design!CR47*Design!CR48+Design!CR51*Design!CR50+0.3*(0.6+Design!CR51)</f>
        <v>2.952</v>
      </c>
      <c r="AT31" s="95">
        <f>((Design!AR52+Design!CS47+Design!AR58)+(Design!AR47+Design!AR58))/2*(Design!AR51*2+2*Design!CS50)-2*Design!CS47*Design!CS48+Design!CS51*Design!CS50+0.3*(0.6+Design!CS51)</f>
        <v>2.952</v>
      </c>
      <c r="AU31" s="95">
        <f>((Design!AS52+Design!CT47+Design!AS58)+(Design!AS47+Design!AS58))/2*(Design!AS51*2+2*Design!CT50)-2*Design!CT47*Design!CT48+Design!CT51*Design!CT50+0.3*(0.6+Design!CT51)</f>
        <v>2.952</v>
      </c>
      <c r="AV31" s="95">
        <f>((Design!AT52+Design!CU47+Design!AT58)+(Design!AT47+Design!AT58))/2*(Design!AT51*2+2*Design!CU50)-2*Design!CU47*Design!CU48+Design!CU51*Design!CU50+0.3*(0.6+Design!CU51)</f>
        <v>2.952</v>
      </c>
      <c r="AW31" s="95">
        <f>((Design!AU52+Design!CV47+Design!AU58)+(Design!AU47+Design!AU58))/2*(Design!AU51*2+2*Design!CV50)-2*Design!CV47*Design!CV48+Design!CV51*Design!CV50+0.3*(0.6+Design!CV51)</f>
        <v>2.952</v>
      </c>
      <c r="AX31" s="95">
        <f>((Design!AV52+Design!CW47+Design!AV58)+(Design!AV47+Design!AV58))/2*(Design!AV51*2+2*Design!CW50)-2*Design!CW47*Design!CW48+Design!CW51*Design!CW50+0.3*(0.6+Design!CW51)</f>
        <v>2.952</v>
      </c>
      <c r="AY31" s="95">
        <f>((Design!AW52+Design!CX47+Design!AW58)+(Design!AW47+Design!AW58))/2*(Design!AW51*2+2*Design!CX50)-2*Design!CX47*Design!CX48+Design!CX51*Design!CX50+0.3*(0.6+Design!CX51)</f>
        <v>2.952</v>
      </c>
      <c r="AZ31" s="95">
        <f>((Design!AX52+Design!CY47+Design!AX58)+(Design!AX47+Design!AX58))/2*(Design!AX51*2+2*Design!CY50)-2*Design!CY47*Design!CY48+Design!CY51*Design!CY50+0.3*(0.6+Design!CY51)</f>
        <v>3.2319999999997453</v>
      </c>
      <c r="BA31" s="95">
        <f>((Design!AY52+Design!CZ47+Design!AY58)+(Design!AY47+Design!AY58))/2*(Design!AY51*2+2*Design!CZ50)-2*Design!CZ47*Design!CZ48+Design!CZ51*Design!CZ50+0.3*(0.6+Design!CZ51)</f>
        <v>3.2319999999997453</v>
      </c>
      <c r="BB31" s="95">
        <f>((Design!AZ52+Design!DA47+Design!AZ58)+(Design!AZ47+Design!AZ58))/2*(Design!AZ51*2+2*Design!DA50)-2*Design!DA47*Design!DA48+Design!DA51*Design!DA50+0.3*(0.6+Design!DA51)</f>
        <v>3.2319999999997453</v>
      </c>
      <c r="BC31" s="95">
        <f>((Design!BA52+Design!DB47+Design!BA58)+(Design!BA47+Design!BA58))/2*(Design!BA51*2+2*Design!DB50)-2*Design!DB47*Design!DB48+Design!DB51*Design!DB50+0.3*(0.6+Design!DB51)</f>
        <v>1.81</v>
      </c>
      <c r="BD31" s="95">
        <f>((Design!BB52+Design!DC47+Design!BB58)+(Design!BB47+Design!BB58))/2*(Design!BB51*2+2*Design!DC50)-2*Design!DC47*Design!DC48+Design!DC51*Design!DC50+0.3*(0.6+Design!DC51)</f>
        <v>2.0099999999998182</v>
      </c>
      <c r="BE31" s="95">
        <f>((Design!BC52+Design!DD47+Design!BC58)+(Design!BC47+Design!BC58))/2*(Design!BC51*2+2*Design!DD50)-2*Design!DD47*Design!DD48+Design!DD51*Design!DD50+0.3*(0.6+Design!DD51)</f>
        <v>1.81</v>
      </c>
      <c r="BF31" s="95">
        <f>((Design!BD52+Design!DE47+Design!BD58)+(Design!BD47+Design!BD58))/2*(Design!BD51*2+2*Design!DE50)-2*Design!DE47*Design!DE48+Design!DE51*Design!DE50+0.3*(0.6+Design!DE51)</f>
        <v>2.0099999999998182</v>
      </c>
      <c r="BG31" s="95">
        <f>((Design!BE52+Design!DF47+Design!BE58)+(Design!BE47+Design!BE58))/2*(Design!BE51*2+2*Design!DF50)-2*Design!DF47*Design!DF48+Design!DF51*Design!DF50+0.3*(0.6+Design!DF51)</f>
        <v>2.0099999999998182</v>
      </c>
      <c r="BH31" s="95">
        <f>((Design!BF52+Design!DG47+Design!BF58)+(Design!BF47+Design!BF58))/2*(Design!BF51*2+2*Design!DG50)-2*Design!DG47*Design!DG48+Design!DG51*Design!DG50+0.3*(0.6+Design!DG51)</f>
        <v>2.0099999999998182</v>
      </c>
      <c r="BI31" s="95">
        <f>((Design!BG52+Design!DH47+Design!BG58)+(Design!BG47+Design!BG58))/2*(Design!BG51*2+2*Design!DH50)-2*Design!DH47*Design!DH48+Design!DH51*Design!DH50+0.3*(0.6+Design!DH51)</f>
        <v>1.76</v>
      </c>
      <c r="BJ31" s="95">
        <f>((Design!BH52+Design!DI47+Design!BH58)+(Design!BH47+Design!BH58))/2*(Design!BH51*2+2*Design!DI50)-2*Design!DI47*Design!DI48+Design!DI51*Design!DI50+0.3*(0.6+Design!DI51)</f>
        <v>1.76</v>
      </c>
      <c r="BK31" s="95">
        <f>((Design!BI52+Design!DJ47+Design!BI58)+(Design!BI47+Design!BI58))/2*(Design!BI51*2+2*Design!DJ50)-2*Design!DJ47*Design!DJ48+Design!DJ51*Design!DJ50+0.3*(0.6+Design!DJ51)</f>
        <v>2.0099999999998182</v>
      </c>
    </row>
    <row r="32" spans="1:63" ht="15" customHeight="1" x14ac:dyDescent="0.2">
      <c r="A32" s="63">
        <v>1.2</v>
      </c>
      <c r="B32" s="89" t="s">
        <v>169</v>
      </c>
      <c r="C32" s="185"/>
      <c r="D32" s="185"/>
      <c r="E32" s="190"/>
      <c r="F32" s="82"/>
      <c r="G32" s="96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2"/>
      <c r="BD32" s="92"/>
      <c r="BE32" s="92"/>
      <c r="BF32" s="92"/>
      <c r="BG32" s="92"/>
      <c r="BH32" s="92"/>
      <c r="BI32" s="92"/>
      <c r="BJ32" s="92"/>
      <c r="BK32" s="92"/>
    </row>
    <row r="33" spans="1:63" ht="25.5" x14ac:dyDescent="0.2">
      <c r="A33" s="63">
        <v>1.3</v>
      </c>
      <c r="B33" s="89" t="s">
        <v>170</v>
      </c>
      <c r="C33" s="75" t="s">
        <v>67</v>
      </c>
      <c r="D33" s="75" t="s">
        <v>162</v>
      </c>
      <c r="E33" s="76">
        <f>E31</f>
        <v>181.30466199999398</v>
      </c>
      <c r="F33" s="82"/>
      <c r="G33" s="96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2"/>
      <c r="BD33" s="92"/>
      <c r="BE33" s="92"/>
      <c r="BF33" s="92"/>
      <c r="BG33" s="92"/>
      <c r="BH33" s="92"/>
      <c r="BI33" s="92"/>
      <c r="BJ33" s="92"/>
      <c r="BK33" s="92"/>
    </row>
    <row r="34" spans="1:63" ht="15" customHeight="1" x14ac:dyDescent="0.2">
      <c r="A34" s="63">
        <v>1.4</v>
      </c>
      <c r="B34" s="89" t="s">
        <v>171</v>
      </c>
      <c r="C34" s="185" t="s">
        <v>166</v>
      </c>
      <c r="D34" s="185" t="s">
        <v>165</v>
      </c>
      <c r="E34" s="190">
        <f t="shared" ref="E34" si="15">SUM(G34:BK34)</f>
        <v>143.61614757008911</v>
      </c>
      <c r="F34" s="82"/>
      <c r="G34" s="85">
        <f>(Design!E53+Design!E54)*(0.3+(Design!E47^+Design!E49^2)^0.5)</f>
        <v>3.115140044863085</v>
      </c>
      <c r="H34" s="86">
        <f>(Design!F53+Design!F54)*(0.3+(Design!F47^+Design!F49^2)^0.5)</f>
        <v>2.6318929492470819</v>
      </c>
      <c r="I34" s="86">
        <f>(Design!G53+Design!G54)*(0.3+(Design!G47^+Design!G49^2)^0.5)</f>
        <v>2.6318929492470819</v>
      </c>
      <c r="J34" s="86">
        <f>(Design!H53+Design!H54)*(0.3+(Design!H47^+Design!H49^2)^0.5)</f>
        <v>2.6318929492470819</v>
      </c>
      <c r="K34" s="86">
        <f>(Design!I53+Design!I54)*(0.3+(Design!I47^+Design!I49^2)^0.5)</f>
        <v>2.6318929492470819</v>
      </c>
      <c r="L34" s="86">
        <f>(Design!J53+Design!J54)*(0.3+(Design!J47^+Design!J49^2)^0.5)</f>
        <v>3.6066681156348901</v>
      </c>
      <c r="M34" s="86">
        <f>(Design!K53+Design!K54)*(0.3+(Design!K47^+Design!K49^2)^0.5)</f>
        <v>2.6318929492470819</v>
      </c>
      <c r="N34" s="86">
        <f>(Design!L53+Design!L54)*(0.3+(Design!L47^+Design!L49^2)^0.5)</f>
        <v>2.6318929492470819</v>
      </c>
      <c r="O34" s="86">
        <f>(Design!M53+Design!M54)*(0.3+(Design!M47^+Design!M49^2)^0.5)</f>
        <v>2.6318929492470819</v>
      </c>
      <c r="P34" s="86">
        <f>(Design!N53+Design!N54)*(0.3+(Design!N47^+Design!N49^2)^0.5)</f>
        <v>2.6318929492470819</v>
      </c>
      <c r="Q34" s="86">
        <f>(Design!O53+Design!O54)*(0.3+(Design!O47^+Design!O49^2)^0.5)</f>
        <v>2.6318929492470819</v>
      </c>
      <c r="R34" s="86">
        <f>(Design!P53+Design!P54)*(0.3+(Design!P47^+Design!P49^2)^0.5)</f>
        <v>2.6318929492470819</v>
      </c>
      <c r="S34" s="86">
        <f>(Design!Q53+Design!Q54)*(0.3+(Design!Q47^+Design!Q49^2)^0.5)</f>
        <v>2.6318929492470819</v>
      </c>
      <c r="T34" s="86">
        <f>(Design!R53+Design!R54)*(0.3+(Design!R47^+Design!R49^2)^0.5)</f>
        <v>2.6318929492470819</v>
      </c>
      <c r="U34" s="86">
        <f>(Design!S53+Design!S54)*(0.3+(Design!S47^+Design!S49^2)^0.5)</f>
        <v>2.6318929492470819</v>
      </c>
      <c r="V34" s="86">
        <f>(Design!T53+Design!T54)*(0.3+(Design!T47^+Design!T49^2)^0.5)</f>
        <v>2.6318929492470819</v>
      </c>
      <c r="W34" s="86">
        <f>(Design!U53+Design!U54)*(0.3+(Design!U47^+Design!U49^2)^0.5)</f>
        <v>2.6318929492470819</v>
      </c>
      <c r="X34" s="86">
        <f>(Design!V53+Design!V54)*(0.3+(Design!V47^+Design!V49^2)^0.5)</f>
        <v>2.6318929492470819</v>
      </c>
      <c r="Y34" s="86">
        <f>(Design!W53+Design!W54)*(0.3+(Design!W47^+Design!W49^2)^0.5)</f>
        <v>2.6318929492470819</v>
      </c>
      <c r="Z34" s="86">
        <f>(Design!X53+Design!X54)*(0.3+(Design!X47^+Design!X49^2)^0.5)</f>
        <v>2.6318929492470819</v>
      </c>
      <c r="AA34" s="86">
        <f>(Design!Y53+Design!Y54)*(0.3+(Design!Y47^+Design!Y49^2)^0.5)</f>
        <v>2.6318929492470819</v>
      </c>
      <c r="AB34" s="86">
        <f>(Design!Z53+Design!Z54)*(0.3+(Design!Z47^+Design!Z49^2)^0.5)</f>
        <v>2.6318929492470819</v>
      </c>
      <c r="AC34" s="86">
        <f>(Design!AA53+Design!AA54)*(0.3+(Design!AA47^+Design!AA49^2)^0.5)</f>
        <v>2.6318929492470819</v>
      </c>
      <c r="AD34" s="86">
        <f>(Design!AB53+Design!AB54)*(0.3+(Design!AB47^+Design!AB49^2)^0.5)</f>
        <v>2.6318929492470819</v>
      </c>
      <c r="AE34" s="86">
        <f>(Design!AC53+Design!AC54)*(0.3+(Design!AC47^+Design!AC49^2)^0.5)</f>
        <v>2.6318929492470819</v>
      </c>
      <c r="AF34" s="86">
        <f>(Design!AD53+Design!AD54)*(0.3+(Design!AD47^+Design!AD49^2)^0.5)</f>
        <v>2.6318929492470819</v>
      </c>
      <c r="AG34" s="86">
        <f>(Design!AE53+Design!AE54)*(0.3+(Design!AE47^+Design!AE49^2)^0.5)</f>
        <v>2.6318929492470819</v>
      </c>
      <c r="AH34" s="86">
        <f>(Design!AF53+Design!AF54)*(0.3+(Design!AF47^+Design!AF49^2)^0.5)</f>
        <v>2.6318929492470819</v>
      </c>
      <c r="AI34" s="86">
        <f>(Design!AG53+Design!AG54)*(0.3+(Design!AG47^+Design!AG49^2)^0.5)</f>
        <v>2.6318929492470819</v>
      </c>
      <c r="AJ34" s="86">
        <f>(Design!AH53+Design!AH54)*(0.3+(Design!AH47^+Design!AH49^2)^0.5)</f>
        <v>2.6318929492470819</v>
      </c>
      <c r="AK34" s="86">
        <f>(Design!AI53+Design!AI54)*(0.3+(Design!AI47^+Design!AI49^2)^0.5)</f>
        <v>2.6318929492470819</v>
      </c>
      <c r="AL34" s="86">
        <f>(Design!AJ53+Design!AJ54)*(0.3+(Design!AJ47^+Design!AJ49^2)^0.5)</f>
        <v>2.6318929492470819</v>
      </c>
      <c r="AM34" s="86">
        <f>(Design!AK53+Design!AK54)*(0.3+(Design!AK47^+Design!AK49^2)^0.5)</f>
        <v>2.6318929492470819</v>
      </c>
      <c r="AN34" s="86">
        <f>(Design!AL53+Design!AL54)*(0.3+(Design!AL47^+Design!AL49^2)^0.5)</f>
        <v>2.6318929492470819</v>
      </c>
      <c r="AO34" s="86">
        <f>(Design!AM53+Design!AM54)*(0.3+(Design!AM47^+Design!AM49^2)^0.5)</f>
        <v>2.6318929492470819</v>
      </c>
      <c r="AP34" s="86">
        <f>(Design!AN53+Design!AN54)*(0.3+(Design!AN47^+Design!AN49^2)^0.5)</f>
        <v>2.6318929492470819</v>
      </c>
      <c r="AQ34" s="86">
        <f>(Design!AO53+Design!AO54)*(0.3+(Design!AO47^+Design!AO49^2)^0.5)</f>
        <v>2.6318929492470819</v>
      </c>
      <c r="AR34" s="86">
        <f>(Design!AP53+Design!AP54)*(0.3+(Design!AP47^+Design!AP49^2)^0.5)</f>
        <v>2.6318929492470819</v>
      </c>
      <c r="AS34" s="86">
        <f>(Design!AQ53+Design!AQ54)*(0.3+(Design!AQ47^+Design!AQ49^2)^0.5)</f>
        <v>2.6318929492470819</v>
      </c>
      <c r="AT34" s="86">
        <f>(Design!AR53+Design!AR54)*(0.3+(Design!AR47^+Design!AR49^2)^0.5)</f>
        <v>2.6318929492470819</v>
      </c>
      <c r="AU34" s="86">
        <f>(Design!AS53+Design!AS54)*(0.3+(Design!AS47^+Design!AS49^2)^0.5)</f>
        <v>2.6318929492470819</v>
      </c>
      <c r="AV34" s="86">
        <f>(Design!AT53+Design!AT54)*(0.3+(Design!AT47^+Design!AT49^2)^0.5)</f>
        <v>2.6318929492470819</v>
      </c>
      <c r="AW34" s="86">
        <f>(Design!AU53+Design!AU54)*(0.3+(Design!AU47^+Design!AU49^2)^0.5)</f>
        <v>2.6318929492470819</v>
      </c>
      <c r="AX34" s="86">
        <f>(Design!AV53+Design!AV54)*(0.3+(Design!AV47^+Design!AV49^2)^0.5)</f>
        <v>2.6318929492470819</v>
      </c>
      <c r="AY34" s="86">
        <f>(Design!AW53+Design!AW54)*(0.3+(Design!AW47^+Design!AW49^2)^0.5)</f>
        <v>2.6318929492470819</v>
      </c>
      <c r="AZ34" s="86">
        <f>(Design!AX53+Design!AX54)*(0.3+(Design!AX47^+Design!AX49^2)^0.5)</f>
        <v>2.6318929492470819</v>
      </c>
      <c r="BA34" s="86">
        <f>(Design!AY53+Design!AY54)*(0.3+(Design!AY47^+Design!AY49^2)^0.5)</f>
        <v>2.6318929492470819</v>
      </c>
      <c r="BB34" s="86">
        <f>(Design!AZ53+Design!AZ54)*(0.3+(Design!AZ47^+Design!AZ49^2)^0.5)</f>
        <v>2.6318929492470819</v>
      </c>
      <c r="BC34" s="86">
        <f>(Design!BA53+Design!BA54)*(0.3+(Design!BA47^+Design!BA49^2)^0.5)</f>
        <v>1.7604251948259355</v>
      </c>
      <c r="BD34" s="86">
        <f>(Design!BB53+Design!BB54)*(0.3+(Design!BB47^+Design!BB49^2)^0.5)</f>
        <v>1.7604251948259355</v>
      </c>
      <c r="BE34" s="86">
        <f>(Design!BC53+Design!BC54)*(0.3+(Design!BC47^+Design!BC49^2)^0.5)</f>
        <v>1.7604251948259355</v>
      </c>
      <c r="BF34" s="86">
        <f>(Design!BD53+Design!BD54)*(0.3+(Design!BD47^+Design!BD49^2)^0.5)</f>
        <v>1.7604251948259355</v>
      </c>
      <c r="BG34" s="86">
        <f>(Design!BE53+Design!BE54)*(0.3+(Design!BE47^+Design!BE49^2)^0.5)</f>
        <v>1.7604251948259355</v>
      </c>
      <c r="BH34" s="86">
        <f>(Design!BF53+Design!BF54)*(0.3+(Design!BF47^+Design!BF49^2)^0.5)</f>
        <v>1.7604251948259355</v>
      </c>
      <c r="BI34" s="86">
        <f>(Design!BG53+Design!BG54)*(0.3+(Design!BG47^+Design!BG49^2)^0.5)</f>
        <v>1.752143690221843</v>
      </c>
      <c r="BJ34" s="86">
        <f>(Design!BH53+Design!BH54)*(0.3+(Design!BH47^+Design!BH49^2)^0.5)</f>
        <v>1.752143690221843</v>
      </c>
      <c r="BK34" s="86">
        <f>(Design!BI53+Design!BI54)*(0.3+(Design!BI47^+Design!BI49^2)^0.5)</f>
        <v>1.7604251948259355</v>
      </c>
    </row>
    <row r="35" spans="1:63" ht="15.75" customHeight="1" x14ac:dyDescent="0.2">
      <c r="A35" s="63">
        <v>2</v>
      </c>
      <c r="B35" s="89" t="s">
        <v>66</v>
      </c>
      <c r="C35" s="185"/>
      <c r="D35" s="185"/>
      <c r="E35" s="190"/>
      <c r="F35" s="98"/>
      <c r="G35" s="90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2"/>
      <c r="BG35" s="92"/>
      <c r="BH35" s="92"/>
      <c r="BI35" s="92"/>
      <c r="BJ35" s="92"/>
      <c r="BK35" s="92"/>
    </row>
    <row r="36" spans="1:63" ht="25.5" x14ac:dyDescent="0.2">
      <c r="A36" s="63">
        <v>2.1</v>
      </c>
      <c r="B36" s="89" t="s">
        <v>172</v>
      </c>
      <c r="C36" s="75" t="s">
        <v>67</v>
      </c>
      <c r="D36" s="75" t="s">
        <v>162</v>
      </c>
      <c r="E36" s="76">
        <f>E34</f>
        <v>143.61614757008911</v>
      </c>
      <c r="F36" s="93"/>
      <c r="G36" s="96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86"/>
      <c r="AU36" s="97"/>
      <c r="AV36" s="97"/>
      <c r="AW36" s="97"/>
      <c r="AX36" s="97"/>
      <c r="AY36" s="97"/>
      <c r="AZ36" s="97"/>
      <c r="BA36" s="97"/>
      <c r="BB36" s="97"/>
      <c r="BC36" s="33"/>
      <c r="BD36" s="91"/>
      <c r="BE36" s="91"/>
      <c r="BF36" s="92"/>
      <c r="BG36" s="92"/>
      <c r="BH36" s="92"/>
      <c r="BI36" s="92"/>
      <c r="BJ36" s="92"/>
      <c r="BK36" s="92"/>
    </row>
    <row r="37" spans="1:63" x14ac:dyDescent="0.2">
      <c r="A37" s="63">
        <v>2.2000000000000002</v>
      </c>
      <c r="B37" s="89" t="s">
        <v>173</v>
      </c>
    </row>
    <row r="38" spans="1:63" x14ac:dyDescent="0.2">
      <c r="A38" s="63">
        <v>2.2999999999999998</v>
      </c>
      <c r="B38" s="89" t="s">
        <v>174</v>
      </c>
    </row>
    <row r="39" spans="1:63" x14ac:dyDescent="0.2">
      <c r="A39" s="63">
        <v>3</v>
      </c>
      <c r="B39" s="89" t="s">
        <v>155</v>
      </c>
    </row>
    <row r="40" spans="1:63" x14ac:dyDescent="0.2">
      <c r="A40" s="63">
        <v>3.1</v>
      </c>
      <c r="B40" s="89" t="s">
        <v>175</v>
      </c>
    </row>
    <row r="41" spans="1:63" x14ac:dyDescent="0.2">
      <c r="A41" s="63">
        <v>4</v>
      </c>
      <c r="B41" s="89" t="s">
        <v>160</v>
      </c>
    </row>
    <row r="42" spans="1:63" x14ac:dyDescent="0.2">
      <c r="A42" s="63">
        <v>4.0999999999999996</v>
      </c>
      <c r="B42" s="89" t="s">
        <v>176</v>
      </c>
    </row>
    <row r="43" spans="1:63" x14ac:dyDescent="0.2">
      <c r="A43" s="63">
        <v>5</v>
      </c>
      <c r="B43" s="89" t="s">
        <v>177</v>
      </c>
    </row>
    <row r="44" spans="1:63" x14ac:dyDescent="0.2">
      <c r="A44" s="63">
        <v>5.0999999999999996</v>
      </c>
      <c r="B44" s="89" t="s">
        <v>178</v>
      </c>
    </row>
  </sheetData>
  <mergeCells count="33">
    <mergeCell ref="C34:C35"/>
    <mergeCell ref="D34:D35"/>
    <mergeCell ref="E34:E35"/>
    <mergeCell ref="C28:C29"/>
    <mergeCell ref="D28:D29"/>
    <mergeCell ref="E28:E29"/>
    <mergeCell ref="C31:C32"/>
    <mergeCell ref="D31:D32"/>
    <mergeCell ref="E31:E32"/>
    <mergeCell ref="B5:B28"/>
    <mergeCell ref="C25:C26"/>
    <mergeCell ref="D25:D26"/>
    <mergeCell ref="E25:E26"/>
    <mergeCell ref="D12:D15"/>
    <mergeCell ref="E12:E15"/>
    <mergeCell ref="C23:C24"/>
    <mergeCell ref="D23:D24"/>
    <mergeCell ref="E23:E24"/>
    <mergeCell ref="C16:C19"/>
    <mergeCell ref="D16:D19"/>
    <mergeCell ref="E16:E19"/>
    <mergeCell ref="C21:C22"/>
    <mergeCell ref="D21:D22"/>
    <mergeCell ref="E21:E22"/>
    <mergeCell ref="G2:AT2"/>
    <mergeCell ref="AU2:AZ2"/>
    <mergeCell ref="C8:C11"/>
    <mergeCell ref="C12:C15"/>
    <mergeCell ref="C4:C7"/>
    <mergeCell ref="E4:E7"/>
    <mergeCell ref="D4:D7"/>
    <mergeCell ref="D8:D11"/>
    <mergeCell ref="E8:E11"/>
  </mergeCells>
  <pageMargins left="0.7" right="0.7" top="0.75" bottom="0.75" header="0.3" footer="0.3"/>
  <pageSetup paperSize="9" scale="26" orientation="portrait" r:id="rId1"/>
  <colBreaks count="1" manualBreakCount="1">
    <brk id="36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Design</vt:lpstr>
      <vt:lpstr>TOS  BoQ for single drop</vt:lpstr>
      <vt:lpstr>BoQ -all drops</vt:lpstr>
      <vt:lpstr>'BoQ -all drops'!Print_Area</vt:lpstr>
      <vt:lpstr>Design!Print_Area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Abera</cp:lastModifiedBy>
  <cp:lastPrinted>2014-07-29T07:31:40Z</cp:lastPrinted>
  <dcterms:created xsi:type="dcterms:W3CDTF">2014-07-25T12:31:31Z</dcterms:created>
  <dcterms:modified xsi:type="dcterms:W3CDTF">2016-12-15T06:39:40Z</dcterms:modified>
</cp:coreProperties>
</file>